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521" windowWidth="12405" windowHeight="12285" activeTab="0"/>
  </bookViews>
  <sheets>
    <sheet name="M&amp;O Core &amp; In-Kind - Physicists" sheetId="1" r:id="rId1"/>
    <sheet name="Distributed Funding Model" sheetId="2" state="hidden" r:id="rId2"/>
  </sheets>
  <definedNames>
    <definedName name="_xlnm.Print_Area" localSheetId="0">'M&amp;O Core &amp; In-Kind - Physicists'!$A$1:$AP$184</definedName>
    <definedName name="_xlnm.Print_Titles" localSheetId="0">'M&amp;O Core &amp; In-Kind - Physicists'!$A:$E,'M&amp;O Core &amp; In-Kind - Physicists'!$2:$2</definedName>
  </definedNames>
  <calcPr fullCalcOnLoad="1"/>
</workbook>
</file>

<file path=xl/sharedStrings.xml><?xml version="1.0" encoding="utf-8"?>
<sst xmlns="http://schemas.openxmlformats.org/spreadsheetml/2006/main" count="547" uniqueCount="211">
  <si>
    <t>2.1 Program Management</t>
  </si>
  <si>
    <t>2.2 Detector Operations &amp; Maintenance</t>
  </si>
  <si>
    <t>2.3 Computing &amp; Data Management</t>
  </si>
  <si>
    <t>2.4 Triggering &amp; Filtering</t>
  </si>
  <si>
    <t>2.5 Data Quality, Reconstruction &amp; Simulation Tools</t>
  </si>
  <si>
    <t>(1). 0.3  for managing flasher runs and other calibrations (stage 2 geometry); 0.03M</t>
  </si>
  <si>
    <t>(1). Chair of Publications Comm.</t>
  </si>
  <si>
    <t xml:space="preserve">(3). Simulation production </t>
  </si>
  <si>
    <t>(4). Chair of cascade working grp.</t>
  </si>
  <si>
    <t>(1). Maintain bad DOM list (C. Rott, 0.2); 0.03M</t>
  </si>
  <si>
    <t>(3). Data quality</t>
  </si>
  <si>
    <t>(3). simulation production</t>
  </si>
  <si>
    <t>(1). member speakers comm..</t>
  </si>
  <si>
    <t>(1). 0.5 for Spokesperson (Gaisser); 0.1 member of pub. Com. (Bai)</t>
  </si>
  <si>
    <t>(4). TFT member (Seckel, 0.1); atmospheric muon/minimum bias filter (Hussain, 0.15)</t>
  </si>
  <si>
    <t>(5). data quality (IceTop)</t>
  </si>
  <si>
    <t>note 1</t>
  </si>
  <si>
    <t>note 2</t>
  </si>
  <si>
    <t>note 3</t>
  </si>
  <si>
    <t>note 4</t>
  </si>
  <si>
    <t>note 5</t>
  </si>
  <si>
    <t>Total</t>
  </si>
  <si>
    <r>
      <t xml:space="preserve">(2). IceTop operations (1.0 </t>
    </r>
    <r>
      <rPr>
        <b/>
        <sz val="10"/>
        <color indexed="18"/>
        <rFont val="Times New Roman"/>
        <family val="1"/>
      </rPr>
      <t xml:space="preserve">core </t>
    </r>
    <r>
      <rPr>
        <sz val="10"/>
        <color indexed="18"/>
        <rFont val="Times New Roman"/>
        <family val="1"/>
      </rPr>
      <t>); 0.06M</t>
    </r>
  </si>
  <si>
    <t>(1). Coordinate BMBF funding (Wiebusch, 0.1); R&amp;D (acoustic, 0.1)</t>
  </si>
  <si>
    <t>(2). DAQ firmware support, 0.30; 0.18M</t>
  </si>
  <si>
    <t>(3). Maintain reconstruction framework (0.25); sim production cluster (0.4); European data center (1.6)</t>
  </si>
  <si>
    <t>(5). c-flash reco</t>
  </si>
  <si>
    <t>(1). (ExecCom member)</t>
  </si>
  <si>
    <t>(3). Simulation production</t>
  </si>
  <si>
    <t>(1). Member of ExecCom (Bertrand, 0.20); EMI / R&amp;D (Hanson, 0.1)</t>
  </si>
  <si>
    <t>(2). DAQ (Hanson, 0.2); Monitoring 0.03M</t>
  </si>
  <si>
    <t>(4). (TFT board, Hanson)</t>
  </si>
  <si>
    <t>(2). Maintenance of DOMcalibrator (Roucelle, 0.1); Monitoring, 0.045M</t>
  </si>
  <si>
    <t>(3). Maintain IceSim (Roucelle, 0.5); maintain simulation tools (0.2)</t>
  </si>
  <si>
    <t>(1). (R&amp;D, Acoustic)</t>
  </si>
  <si>
    <t>(1). Pub-com member (Botner, 0.1); Speakers-com member (Hallgren 0.1)</t>
  </si>
  <si>
    <t>(2). Stage 3 geometry calibration, 0.13; Monitoring, 0.03M</t>
  </si>
  <si>
    <t>(3). de los Heros (WIMP-wg lead, 0.25; TFT board member, 0.1)</t>
  </si>
  <si>
    <t>(1). IceTop calibration, 0.1; 0.03M</t>
  </si>
  <si>
    <t>(1). Monitoring</t>
  </si>
  <si>
    <t>(2). LONI grid computing</t>
  </si>
  <si>
    <t>(3). GEANT for IceCube</t>
  </si>
  <si>
    <t>(1). EMI – radio R&amp;D
(2). Monitoring</t>
  </si>
  <si>
    <t>(2). Monitoring</t>
  </si>
  <si>
    <t>(3). Maintain reconstruction framework (0.25); sim. production on cluster/Grid (0.4)</t>
  </si>
  <si>
    <t>(3). (SweGrid)</t>
  </si>
  <si>
    <t>(4). (Low energy wg lead)</t>
  </si>
  <si>
    <t>(5). Release manager (0.25); Simulations phone call (0.25); simulation modules (0.4)</t>
  </si>
  <si>
    <t>(2). Coordinate GRID computing in Germany (D. Pieloth, 0.25); sim-production, 0.4</t>
  </si>
  <si>
    <t>(1). Monitoring
(2). EHE-wg lead (Yoshida, 0.25); EHE filters (M. Ono, 0.15)</t>
  </si>
  <si>
    <t>(3). (Support IceTop sims)</t>
  </si>
  <si>
    <t>(1). Monitoring
(2). verify on-line filters</t>
  </si>
  <si>
    <t>(1). Monitoring
(2). Yellow Book</t>
  </si>
  <si>
    <r>
      <t xml:space="preserve">University of  Alabama
</t>
    </r>
    <r>
      <rPr>
        <sz val="10"/>
        <rFont val="Times New Roman"/>
        <family val="1"/>
      </rPr>
      <t>(Dawn Williams)</t>
    </r>
  </si>
  <si>
    <r>
      <t xml:space="preserve">University of  Alaska
</t>
    </r>
    <r>
      <rPr>
        <sz val="10"/>
        <rFont val="Times New Roman"/>
        <family val="1"/>
      </rPr>
      <t>(Katherine Rawlins)</t>
    </r>
  </si>
  <si>
    <r>
      <t xml:space="preserve">Clark Atlanta
</t>
    </r>
    <r>
      <rPr>
        <sz val="10"/>
        <rFont val="Times New Roman"/>
        <family val="1"/>
      </rPr>
      <t xml:space="preserve">(George Japaridze) </t>
    </r>
  </si>
  <si>
    <r>
      <t xml:space="preserve">Georgia Tech
</t>
    </r>
    <r>
      <rPr>
        <sz val="10"/>
        <rFont val="Times New Roman"/>
        <family val="1"/>
      </rPr>
      <t xml:space="preserve">(Ignacio Taboada) </t>
    </r>
  </si>
  <si>
    <r>
      <t xml:space="preserve">LBNL
</t>
    </r>
    <r>
      <rPr>
        <sz val="10"/>
        <rFont val="Times New Roman"/>
        <family val="1"/>
      </rPr>
      <t>(Spencer Klein)</t>
    </r>
  </si>
  <si>
    <r>
      <t xml:space="preserve">Ohio State University
</t>
    </r>
    <r>
      <rPr>
        <sz val="10"/>
        <rFont val="Times New Roman"/>
        <family val="1"/>
      </rPr>
      <t>(James Beatty)</t>
    </r>
  </si>
  <si>
    <r>
      <t xml:space="preserve">Pennsylvania State University
</t>
    </r>
    <r>
      <rPr>
        <sz val="10"/>
        <rFont val="Times New Roman"/>
        <family val="1"/>
      </rPr>
      <t>(Doug Cowen)</t>
    </r>
  </si>
  <si>
    <r>
      <t xml:space="preserve">Southern University
</t>
    </r>
    <r>
      <rPr>
        <sz val="10"/>
        <rFont val="Times New Roman"/>
        <family val="1"/>
      </rPr>
      <t>(Ali Fazely)</t>
    </r>
  </si>
  <si>
    <r>
      <t xml:space="preserve">University of California, Berkeley
</t>
    </r>
    <r>
      <rPr>
        <sz val="10"/>
        <rFont val="Times New Roman"/>
        <family val="1"/>
      </rPr>
      <t>(Buford Price)</t>
    </r>
  </si>
  <si>
    <r>
      <t xml:space="preserve">University of Delaware
</t>
    </r>
    <r>
      <rPr>
        <sz val="10"/>
        <rFont val="Times New Roman"/>
        <family val="1"/>
      </rPr>
      <t>(Paul Evenson, acting for T. Gaisser)</t>
    </r>
  </si>
  <si>
    <r>
      <t xml:space="preserve">University of Kansas
</t>
    </r>
    <r>
      <rPr>
        <sz val="10"/>
        <rFont val="Times New Roman"/>
        <family val="1"/>
      </rPr>
      <t>(Dave Besson)</t>
    </r>
  </si>
  <si>
    <r>
      <t xml:space="preserve">University of Maryland
</t>
    </r>
    <r>
      <rPr>
        <sz val="10"/>
        <rFont val="Times New Roman"/>
        <family val="1"/>
      </rPr>
      <t>(Greg Sullivan)</t>
    </r>
  </si>
  <si>
    <r>
      <t xml:space="preserve">University of Wisconsin, River Falls
</t>
    </r>
    <r>
      <rPr>
        <sz val="10"/>
        <rFont val="Times New Roman"/>
        <family val="1"/>
      </rPr>
      <t>(Jim Madsen)</t>
    </r>
  </si>
  <si>
    <r>
      <t xml:space="preserve">University of California, Irvine
</t>
    </r>
    <r>
      <rPr>
        <sz val="10"/>
        <rFont val="Times New Roman"/>
        <family val="1"/>
      </rPr>
      <t>(Steve Barwick)</t>
    </r>
  </si>
  <si>
    <r>
      <t xml:space="preserve">University of Wisconsin, Madison
</t>
    </r>
    <r>
      <rPr>
        <sz val="10"/>
        <rFont val="Times New Roman"/>
        <family val="1"/>
      </rPr>
      <t>(Albrecht Karle)</t>
    </r>
  </si>
  <si>
    <t xml:space="preserve">US Institutions Subtotal </t>
  </si>
  <si>
    <r>
      <t xml:space="preserve">RWTH Aachen
</t>
    </r>
    <r>
      <rPr>
        <sz val="10"/>
        <rFont val="Times New Roman"/>
        <family val="1"/>
      </rPr>
      <t xml:space="preserve">(Christopher Wiebusch) </t>
    </r>
  </si>
  <si>
    <r>
      <t xml:space="preserve">DESY-Zeuthen
</t>
    </r>
    <r>
      <rPr>
        <sz val="10"/>
        <rFont val="Times New Roman"/>
        <family val="1"/>
      </rPr>
      <t xml:space="preserve">(Christian Spiering) </t>
    </r>
  </si>
  <si>
    <r>
      <t xml:space="preserve">Stockholm University
</t>
    </r>
    <r>
      <rPr>
        <sz val="10"/>
        <rFont val="Times New Roman"/>
        <family val="1"/>
      </rPr>
      <t xml:space="preserve">(Per Olof Hulth) </t>
    </r>
  </si>
  <si>
    <r>
      <t xml:space="preserve">Universität Dortmund
</t>
    </r>
    <r>
      <rPr>
        <sz val="10"/>
        <rFont val="Times New Roman"/>
        <family val="1"/>
      </rPr>
      <t xml:space="preserve">(Wolfgang Rhode) </t>
    </r>
  </si>
  <si>
    <r>
      <t xml:space="preserve">Universität Mainz
</t>
    </r>
    <r>
      <rPr>
        <sz val="10"/>
        <rFont val="Times New Roman"/>
        <family val="1"/>
      </rPr>
      <t xml:space="preserve">(Lutz Köpke) </t>
    </r>
  </si>
  <si>
    <r>
      <t xml:space="preserve">Universität Wuppertal
</t>
    </r>
    <r>
      <rPr>
        <sz val="10"/>
        <rFont val="Times New Roman"/>
        <family val="1"/>
      </rPr>
      <t xml:space="preserve">(Klaus Helbing) </t>
    </r>
  </si>
  <si>
    <r>
      <t xml:space="preserve">Universite Libre de Bruxelles
</t>
    </r>
    <r>
      <rPr>
        <sz val="10"/>
        <rFont val="Times New Roman"/>
        <family val="1"/>
      </rPr>
      <t xml:space="preserve">(Daniel Bertrand) </t>
    </r>
  </si>
  <si>
    <r>
      <t xml:space="preserve">MPI Heidelberg
</t>
    </r>
    <r>
      <rPr>
        <sz val="10"/>
        <rFont val="Times New Roman"/>
        <family val="1"/>
      </rPr>
      <t>(Elisa Resconi)</t>
    </r>
  </si>
  <si>
    <r>
      <t xml:space="preserve">Humboldt Universität Berlin
</t>
    </r>
    <r>
      <rPr>
        <sz val="10"/>
        <rFont val="Times New Roman"/>
        <family val="1"/>
      </rPr>
      <t>(Hermann Kolanoski)</t>
    </r>
  </si>
  <si>
    <r>
      <t xml:space="preserve">Universite de Mons-Hainaut
</t>
    </r>
    <r>
      <rPr>
        <sz val="10"/>
        <rFont val="Times New Roman"/>
        <family val="1"/>
      </rPr>
      <t xml:space="preserve">(Philippe Herquet) </t>
    </r>
  </si>
  <si>
    <r>
      <t xml:space="preserve">University of Canterbury
</t>
    </r>
    <r>
      <rPr>
        <sz val="10"/>
        <rFont val="Times New Roman"/>
        <family val="1"/>
      </rPr>
      <t>(Jenni Adams)</t>
    </r>
  </si>
  <si>
    <r>
      <t xml:space="preserve">Chiba University
</t>
    </r>
    <r>
      <rPr>
        <sz val="10"/>
        <rFont val="Times New Roman"/>
        <family val="1"/>
      </rPr>
      <t xml:space="preserve">(Shigeru Yoshida) </t>
    </r>
  </si>
  <si>
    <r>
      <t xml:space="preserve">University of Gent
</t>
    </r>
    <r>
      <rPr>
        <sz val="10"/>
        <rFont val="Times New Roman"/>
        <family val="1"/>
      </rPr>
      <t xml:space="preserve">(Dirk Ryckbosch) </t>
    </r>
  </si>
  <si>
    <r>
      <t xml:space="preserve">Utrecht University
</t>
    </r>
    <r>
      <rPr>
        <sz val="10"/>
        <rFont val="Times New Roman"/>
        <family val="1"/>
      </rPr>
      <t xml:space="preserve">(Nick van Eijndhoven) </t>
    </r>
  </si>
  <si>
    <r>
      <t xml:space="preserve">Uppsala University
</t>
    </r>
    <r>
      <rPr>
        <sz val="10"/>
        <rFont val="Times New Roman"/>
        <family val="1"/>
      </rPr>
      <t xml:space="preserve">(Olga Botner) </t>
    </r>
  </si>
  <si>
    <r>
      <t xml:space="preserve">Vrije Universiteit Brussel
</t>
    </r>
    <r>
      <rPr>
        <sz val="10"/>
        <rFont val="Times New Roman"/>
        <family val="1"/>
      </rPr>
      <t xml:space="preserve">(Catherine de Clercq) </t>
    </r>
  </si>
  <si>
    <r>
      <t xml:space="preserve">University of Oxford
</t>
    </r>
    <r>
      <rPr>
        <sz val="10"/>
        <rFont val="Times New Roman"/>
        <family val="1"/>
      </rPr>
      <t xml:space="preserve">(Subir Sarkar) </t>
    </r>
  </si>
  <si>
    <t>Non-US Institutions Subtotal</t>
  </si>
  <si>
    <r>
      <t xml:space="preserve">Ecole Polytechnique Federale de Lausanne </t>
    </r>
    <r>
      <rPr>
        <sz val="10"/>
        <rFont val="Times New Roman"/>
        <family val="1"/>
      </rPr>
      <t xml:space="preserve">(Mathieu Ribordy) </t>
    </r>
  </si>
  <si>
    <t>(2). Simulation tools 0.3; Simulation verification 0.3 (P. Zarzhitzky)</t>
  </si>
  <si>
    <t>(4). Downgoing starting filter (Huelss 0.15), Moon Filter (Boersma 0.15)</t>
  </si>
  <si>
    <t>(3), Maintain Romeo; EHE simulation</t>
  </si>
  <si>
    <t xml:space="preserve">(1). Analysis Coordinator (Resconi, 0.5); </t>
  </si>
  <si>
    <t>(5) New post-doc to take over DOM simulator &amp; calibrator; Klein diffuse co-chair pro-tem</t>
  </si>
  <si>
    <t>(2). SN operations 0.5 + 0.2   (0.5 Gösta and 0.2 Florian, Monitoring ), 0.06M</t>
  </si>
  <si>
    <t xml:space="preserve">(4). Reconstruction tools </t>
  </si>
  <si>
    <t>(1). 0.20 member ExecCom (Sullivan); 0.1 member pubcom (Olivas), 0.2 detector R&amp;D (Hoffman) 0.1 outreach (sullivan, goodman, ehrlich, blaufuss, hoffman)</t>
  </si>
  <si>
    <r>
      <t xml:space="preserve">(4). TFT chair (Blaufuss, 0.3 </t>
    </r>
    <r>
      <rPr>
        <b/>
        <sz val="10"/>
        <color indexed="18"/>
        <rFont val="Times New Roman"/>
        <family val="1"/>
      </rPr>
      <t>core</t>
    </r>
    <r>
      <rPr>
        <sz val="10"/>
        <color indexed="18"/>
        <rFont val="Times New Roman"/>
        <family val="1"/>
      </rPr>
      <t>) + 0.2 grad student; muon channel-wg chair (Hoffman 0.25), exotics-wg chair (Olivas 0.25)</t>
    </r>
  </si>
  <si>
    <t>(3) Core software, 0.75 grad student, 0.15 Blaufuss; Sim-prod, 0.25 grad student</t>
  </si>
  <si>
    <r>
      <t>(4) 0.4 (</t>
    </r>
    <r>
      <rPr>
        <b/>
        <sz val="10"/>
        <color indexed="18"/>
        <rFont val="Times New Roman"/>
        <family val="1"/>
      </rPr>
      <t>core</t>
    </r>
    <r>
      <rPr>
        <sz val="10"/>
        <color indexed="18"/>
        <rFont val="Times New Roman"/>
        <family val="1"/>
      </rPr>
      <t>) + 0.5 (maintain IceSim), 0.5 postdoc/grad student (develop &amp; test reconstruction)</t>
    </r>
  </si>
  <si>
    <t>(2). Database Management</t>
  </si>
  <si>
    <t>(2). DeepCore filter (Jim Davis, 0.15),  IceCube filter: vertical events for oscillation analysis and Earth WIMPs (0.15)</t>
  </si>
  <si>
    <t>(1). ExecCom member (Cowen, 0.2); Speakers Comm member (DeYoung, 0.1)</t>
  </si>
  <si>
    <t>(2). Trigger software (Toale, 0.15 core + 0.10); run and evaluate verification test data (Koskinen, 0.25); monitoring shifts (0.06)</t>
  </si>
  <si>
    <t>(3). Maintain distributed computing (Grant, 0.25 core); simulation production (Grant, 0.25); maintain verification software framework (Koskinen &amp; Lafèbre, 0.75 core)</t>
  </si>
  <si>
    <t>(4). Tau working group lead (Cowen, 0.25); TFT member (Cowen, 0.1); Deep Core triggers/filters (0.3)</t>
  </si>
  <si>
    <t xml:space="preserve">(5). Development of starting track reconstruction (0.5);  IC40+TWR calibration &amp; data quality (Fox, Rutledge, Movit, Ha, 0.4) </t>
  </si>
  <si>
    <t>(2). Coordinate monitoring (Kirill, 0.5); calibration lead (Woschnagg, 0.15); hole-ice (d’Agostino, 0.1); dust logger (Bay, 0.1); 0.03M</t>
  </si>
  <si>
    <t xml:space="preserve">(3). Chair diffuse / atmosnu wg (Woschnagg, 0.25); </t>
  </si>
  <si>
    <t>(4). Verify, maintain photon propagation &amp; ice properties (Woschnagg, 0.5, core)</t>
  </si>
  <si>
    <t>(3). IceTopsim. prod. 0.15 + 0.25(core)</t>
  </si>
  <si>
    <t xml:space="preserve">(1). 0.59 (core ) + 1.03: Associate director for science (0.17 core + 0.33); faculty administration of M&amp;O grant (0.17); scientist for EMI/R&amp;D (0.25)  + member of pubcom (Westerhoff, 0.1); member of speakers com (Hill, 0.1); Host Spring 2009 Collaboration meeting (0.5); </t>
  </si>
  <si>
    <t>(4).  SN-wg chair (Maruyama, 0.25); point src-wg co-chair (Finley, 0.25); member TFT board (Montaruli, 0.1); “muon” filter (Aguilar, 0.15); GRB filter (Whitehorn, 0.15), PHOTONICs tables (Whitehorn, 0.35)</t>
  </si>
  <si>
    <t>(1). Teachers program
(2). IceTop tank Monitoring
(3) Cosmic ray shower simulations and reconstruction, Cascade reconstruction</t>
  </si>
  <si>
    <t>(4). New SUSY filter</t>
  </si>
  <si>
    <t>(1). EMI / R&amp;D lead</t>
  </si>
  <si>
    <t xml:space="preserve"> Students</t>
  </si>
  <si>
    <t xml:space="preserve"> Sc / Post Docs</t>
  </si>
  <si>
    <t xml:space="preserve"> Faculty</t>
  </si>
  <si>
    <t>(1). Flasher Runs (McCartin 0.1); Monitoring (0.02)</t>
  </si>
  <si>
    <t>(2). Data Quality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</si>
  <si>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</si>
  <si>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</si>
  <si>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</si>
  <si>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</si>
  <si>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</si>
  <si>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</si>
  <si>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</si>
  <si>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</si>
  <si>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</si>
  <si>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</si>
  <si>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</si>
  <si>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r>
      <t>(2). PnF, 0.2 (</t>
    </r>
    <r>
      <rPr>
        <b/>
        <sz val="10"/>
        <color indexed="18"/>
        <rFont val="Times New Roman"/>
        <family val="1"/>
      </rPr>
      <t>core</t>
    </r>
    <r>
      <rPr>
        <sz val="10"/>
        <color indexed="18"/>
        <rFont val="Times New Roman"/>
        <family val="1"/>
      </rPr>
      <t xml:space="preserve"> ); on-line filter testing, 0.25 grad student; 0.09M</t>
    </r>
  </si>
  <si>
    <t>Total US &amp; Non-US</t>
  </si>
  <si>
    <t>(2). Trigger software (Toale,  0.10); run and evaluate verification test data (Koskinen, 0.25); monitoring shifts (0.06)</t>
  </si>
  <si>
    <t>(3). simulation production (Grant, 0.25);</t>
  </si>
  <si>
    <r>
      <t xml:space="preserve">(2). </t>
    </r>
    <r>
      <rPr>
        <sz val="10"/>
        <color indexed="18"/>
        <rFont val="Times New Roman"/>
        <family val="1"/>
      </rPr>
      <t>0.06M</t>
    </r>
  </si>
  <si>
    <t>(3). IceTopsim. prod. 0.15</t>
  </si>
  <si>
    <r>
      <t xml:space="preserve">(4). </t>
    </r>
    <r>
      <rPr>
        <sz val="10"/>
        <color indexed="18"/>
        <rFont val="Times New Roman"/>
        <family val="1"/>
      </rPr>
      <t>0.2 grad student; muon channel-wg chair (Hoffman 0.25), exotics-wg chair (Olivas 0.25)</t>
    </r>
  </si>
  <si>
    <r>
      <t xml:space="preserve">(4) </t>
    </r>
    <r>
      <rPr>
        <sz val="10"/>
        <color indexed="18"/>
        <rFont val="Times New Roman"/>
        <family val="1"/>
      </rPr>
      <t>0.5 (maintain IceSim), 0.5 postdoc/grad student (develop &amp; test reconstruction)</t>
    </r>
  </si>
  <si>
    <t>(2). on-line filter testing, 0.25 grad student; 0.09M</t>
  </si>
  <si>
    <t>Ph.D. scientists</t>
  </si>
  <si>
    <t>Submitted 04/07/2009</t>
  </si>
  <si>
    <t>Updated 04/25/2009</t>
  </si>
  <si>
    <t>IN KIND ONLY</t>
  </si>
  <si>
    <t>M&amp;O CORE &amp; IN KIND</t>
  </si>
  <si>
    <t>(2). Monitoring, AURA, SPATS, surface antenna operations</t>
  </si>
  <si>
    <t>(5). SUSY Reconstruction &amp; Simulation/Propagation</t>
  </si>
  <si>
    <r>
      <t xml:space="preserve">(1). Standard Candle Vertex and Energy Calibration  (Tooker 0.4), 0.03M
</t>
    </r>
    <r>
      <rPr>
        <sz val="10"/>
        <color indexed="12"/>
        <rFont val="Times New Roman"/>
        <family val="1"/>
      </rPr>
      <t>(2). Simulation Production (Tepe 0.2 - starts on September 2009)</t>
    </r>
    <r>
      <rPr>
        <sz val="10"/>
        <color indexed="18"/>
        <rFont val="Times New Roman"/>
        <family val="1"/>
      </rPr>
      <t xml:space="preserve">
(3). GRB working group lead</t>
    </r>
  </si>
  <si>
    <r>
      <t xml:space="preserve">(2). Run Coordinator (A. Goldschmidt, 0.5, </t>
    </r>
    <r>
      <rPr>
        <b/>
        <sz val="10"/>
        <color indexed="18"/>
        <rFont val="Times New Roman"/>
        <family val="1"/>
      </rPr>
      <t>core</t>
    </r>
    <r>
      <rPr>
        <sz val="10"/>
        <color indexed="18"/>
        <rFont val="Times New Roman"/>
        <family val="1"/>
      </rPr>
      <t>); BadDomList (J. Kiryluk, 0.2); Flasher Runs (J. Kiryluk 0.1);  Monitoring (M) 0.09, Track Engine Trigger (0.1)</t>
    </r>
  </si>
  <si>
    <t>(5)  Stijn Buitink to take over DOM simulator &amp; calibrator; Klein diffuse co-chair pro-tem</t>
  </si>
  <si>
    <t>(1). Speakers committee chair (Schlenstedt, 0.25); member exec-com (Spiering 0.2); R&amp;D (acoustic, 0.1); Host Fall 2009 Collaboration Meeting (share with Humboldt, 0.1);</t>
  </si>
  <si>
    <t>(4). Cascade filter  (IC59 Eike Middell 0.10), online filter for alerts (Robert Franke 0.15)</t>
  </si>
  <si>
    <t>(1). Kowalski (pubcom member, 0.1; Host Fall 2009 Collaboration Meeting (0.4)</t>
  </si>
  <si>
    <t xml:space="preserve">(3). Kowalski (point source wg co-lead, 0.25 and TFT board member, 0.1); Waldenmaier (cr-wg lead, 0.25, cr-wg filter 0.15), IC59 pole filter (Sebastian, 0.05) </t>
  </si>
  <si>
    <t>(3). The I3OmDb will remain for 2009-2010 as Mons responsibility.  However, some transfer of knowledge required for DB coordination will take place (0.2, Post-doc); 0.2 compute cluster - simulation</t>
  </si>
  <si>
    <t>(2). BadDomList (J. Kiryluk, 0.2); Flasher Runs (J. Kiryluk 0.1);  Monitoring (M) 0.09, Track Engine Trigger (0.1)</t>
  </si>
  <si>
    <t xml:space="preserve">(1). Associate director for science (0.33); member of pubcom (Westerhoff, 0.1); member of speakers com (Hill, 0.1); Host Spring 2009 Collaboration meeting (0.5); </t>
  </si>
  <si>
    <t>(1). Standard Candle Vertex and Energy Calibration  (Tooker 0.4), 0.03M
(2). Simulation Production (Tepe 0.2 - starts on September 2009)
(3). GRB working group lead</t>
  </si>
  <si>
    <t>Faculty</t>
  </si>
  <si>
    <t>Grad Students</t>
  </si>
  <si>
    <t>Total FTE</t>
  </si>
  <si>
    <t>Monitoring</t>
  </si>
  <si>
    <t>Other</t>
  </si>
  <si>
    <t>Head Count</t>
  </si>
  <si>
    <t>Simulation Production</t>
  </si>
  <si>
    <t>Filters &amp; Triggers</t>
  </si>
  <si>
    <t>Grad Students - In Kind activities</t>
  </si>
  <si>
    <t>R&amp;D (Acoustic , Radio)</t>
  </si>
  <si>
    <t>Calibration</t>
  </si>
  <si>
    <t>Data Quality</t>
  </si>
  <si>
    <t>Core Software</t>
  </si>
  <si>
    <t>Supernova Operations</t>
  </si>
  <si>
    <t>Total In Kind FTE</t>
  </si>
  <si>
    <t>IN KIND ONLY - FTE by Labor Category</t>
  </si>
  <si>
    <t>Note i</t>
  </si>
  <si>
    <t>(i). Monitoring</t>
  </si>
  <si>
    <t xml:space="preserve">(i). Standard Candle Vertex and Energy Calibration </t>
  </si>
  <si>
    <t>v6   May 8th, 2009</t>
  </si>
  <si>
    <t>(i). Deep Core Filter 0.15, Monitoring 0.015</t>
  </si>
  <si>
    <t>(i). Monitoring 0.03, Deep Core triggers/filters (0.15), Development of starting track reconstruction (0.25),  IC40+TWR calibration &amp; data quality (0.3)</t>
  </si>
  <si>
    <t>(i). hole-ice (0.1)</t>
  </si>
  <si>
    <t>(i). Monitoring, IceTop Simulation Production (0.1)</t>
  </si>
  <si>
    <t>(i). on-line filter testing (0.25), Monitoring (0.06), Computing &amp; Data Mangement - Core Software (0.75), Simulation Production coordination(0.25), filter verification, filter development (0.2), Maintain Simulation Tools (0.25), Develop and test Reconstruction tools (0.25)</t>
  </si>
  <si>
    <t>(i). Monitoring (0.03),Maintain reconstruction framework (0.15); simulation production on cluster / Grid (0.3), Downgoing starting filter (0.15), Reconstruction &amp; Simulation Tools (0.45)</t>
  </si>
  <si>
    <t>(i). Monitoring (0.12),Maintain reconstruction framework &amp; Reconstruction Coordinator (acting) (0.15); simulation production cluster (0.25), R&amp;D Acoustic (0.1), Cascade filter (0.10), online filter for alerts (0.15), Reconstruction tools (0.1)</t>
  </si>
  <si>
    <t>(i). Monitoring (0.06), Simulation Tools (0.4)</t>
  </si>
  <si>
    <t>(i). Monitoring (0.03), Simulation Production (0.4)</t>
  </si>
  <si>
    <t>(i). SN operations (0.7), Monitoring (0.06), Simulation Production (0.4), reconstruction Tools (0.2)</t>
  </si>
  <si>
    <t>(i). Monitoring (0.06), Simulation Production (0.4), reconstruction &amp; Simulation Tools (0.4), R&amp;D Acoustic, Radio (0.1), Reconstruction Filter (0.15)</t>
  </si>
  <si>
    <t>(i). Monitoring (0.03)</t>
  </si>
  <si>
    <t>(i). Monitoring (0.045), maintain Simulation Tools (0.1)</t>
  </si>
  <si>
    <t>(i). 0.03M, Pole filter (0.15),</t>
  </si>
  <si>
    <t>(i). Monitoring (0.03), database Management (0.3)</t>
  </si>
  <si>
    <t>(i). Monitoring (0.02), Flasher Run (0.1), Data Quality (0.15)</t>
  </si>
  <si>
    <t>(i). Monitoring (0.03), EHE filters (0.15), maintain Simulation tools (0.2)</t>
  </si>
  <si>
    <t>(i). R&amp;D (0.05), monitoring (0.03), IceTop Simulation (0.1)</t>
  </si>
  <si>
    <t>(i). 0.02M, Reconstruction Tools (0.2)</t>
  </si>
  <si>
    <t>(i). 0.03M, geometry calibration (0.13)</t>
  </si>
  <si>
    <t>(i).  0.03M</t>
  </si>
  <si>
    <t>(i). Verify on-line filters (0.15), 0.03M</t>
  </si>
  <si>
    <t>(2). DOM-Cal (C. Wendt, 0.6, core; 0.4 grad student); 0.5 SN ops (share with Mainz); waveform calibration (C. Wendt, 0.15) Stability (grad student 0.2), flasher calibration (grad student 0.2); 0.24M</t>
  </si>
  <si>
    <t>(3). (0.70 core, P. Desiati), IceTop Simulation Production (grad student 0.3)</t>
  </si>
  <si>
    <t>(2). DOM-Cal (grad student 0.4); 0.5 SN ops (share with Mainz); waveform calibration (C. Wendt, 0.15) Stability (grad student 0.2), flasher calibration (grad student 0.2); 0.24M</t>
  </si>
  <si>
    <t>(5). maintain IceSim (1.8), Data Quality (grad student 0.25), Reconstruction Tools (grad student 0.95)</t>
  </si>
  <si>
    <t>(5). maintain IceSim (0.5 core +1.8), Data Quality (grad student 0.25), Reconstruction Tools (grad student 0.95)</t>
  </si>
  <si>
    <t xml:space="preserve">(i). DOM-Cal (0.4), Supernova operations (0.2), Monitoring (0.12), GRB Filter (0.15), IceTop Simulation Production (0.3), Maintain Simulation Software &amp; Tools (0.6), PHOTONICs tables (0.35), Stability (0.2), flasher calibration (0.2); Data Quality (0.25),  Reconstruction Tools (0.95), </t>
  </si>
  <si>
    <r>
      <t xml:space="preserve">Institution
</t>
    </r>
    <r>
      <rPr>
        <sz val="14"/>
        <rFont val="Times New Roman"/>
        <family val="1"/>
      </rPr>
      <t>(Lead)</t>
    </r>
  </si>
  <si>
    <t>Reconstruction Tools</t>
  </si>
  <si>
    <t>Simulation Tools</t>
  </si>
  <si>
    <t>Reconstruction Framework</t>
  </si>
  <si>
    <t>Scient. / Post Docs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</si>
</sst>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\ &quot;M&quot;"/>
    <numFmt numFmtId="170" formatCode="0.000&quot;M&quot;"/>
    <numFmt numFmtId="171" formatCode="0.00&quot;M&quot;"/>
    <numFmt numFmtId="172" formatCode="0.00#"/>
    <numFmt numFmtId="173" formatCode="&quot;(&quot;0"/>
    <numFmt numFmtId="174" formatCode="0&quot;)&quot;"/>
    <numFmt numFmtId="175" formatCode="0.000"/>
  </numFmts>
  <fonts count="2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textRotation="90" wrapText="1"/>
    </xf>
    <xf numFmtId="1" fontId="2" fillId="0" borderId="18" xfId="0" applyNumberFormat="1" applyFont="1" applyBorder="1" applyAlignment="1">
      <alignment horizontal="center" vertical="center" wrapText="1"/>
    </xf>
    <xf numFmtId="173" fontId="2" fillId="0" borderId="18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3" fontId="2" fillId="0" borderId="5" xfId="0" applyNumberFormat="1" applyFont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173" fontId="3" fillId="2" borderId="19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73" fontId="3" fillId="2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 textRotation="90" wrapText="1"/>
    </xf>
    <xf numFmtId="174" fontId="2" fillId="0" borderId="22" xfId="0" applyNumberFormat="1" applyFont="1" applyBorder="1" applyAlignment="1">
      <alignment horizontal="center" vertical="center" wrapText="1"/>
    </xf>
    <xf numFmtId="174" fontId="2" fillId="0" borderId="23" xfId="0" applyNumberFormat="1" applyFont="1" applyBorder="1" applyAlignment="1">
      <alignment horizontal="center" vertical="center" wrapText="1"/>
    </xf>
    <xf numFmtId="174" fontId="2" fillId="0" borderId="24" xfId="0" applyNumberFormat="1" applyFont="1" applyBorder="1" applyAlignment="1">
      <alignment horizontal="center" vertical="center" wrapText="1"/>
    </xf>
    <xf numFmtId="174" fontId="3" fillId="2" borderId="25" xfId="0" applyNumberFormat="1" applyFont="1" applyFill="1" applyBorder="1" applyAlignment="1">
      <alignment horizontal="center" vertical="center" wrapText="1"/>
    </xf>
    <xf numFmtId="174" fontId="3" fillId="2" borderId="26" xfId="0" applyNumberFormat="1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top" wrapText="1"/>
    </xf>
    <xf numFmtId="0" fontId="14" fillId="6" borderId="28" xfId="0" applyFont="1" applyFill="1" applyBorder="1" applyAlignment="1">
      <alignment horizontal="center" vertical="top" wrapText="1"/>
    </xf>
    <xf numFmtId="0" fontId="13" fillId="6" borderId="29" xfId="0" applyFont="1" applyFill="1" applyBorder="1" applyAlignment="1">
      <alignment horizontal="left" vertical="top" wrapText="1"/>
    </xf>
    <xf numFmtId="0" fontId="14" fillId="6" borderId="28" xfId="0" applyFont="1" applyFill="1" applyBorder="1" applyAlignment="1">
      <alignment horizontal="right" vertical="top" wrapText="1"/>
    </xf>
    <xf numFmtId="0" fontId="13" fillId="6" borderId="29" xfId="0" applyFont="1" applyFill="1" applyBorder="1" applyAlignment="1">
      <alignment horizontal="right" vertical="top" wrapText="1"/>
    </xf>
    <xf numFmtId="0" fontId="13" fillId="6" borderId="28" xfId="0" applyFont="1" applyFill="1" applyBorder="1" applyAlignment="1">
      <alignment horizontal="right" vertical="top" wrapText="1"/>
    </xf>
    <xf numFmtId="2" fontId="14" fillId="6" borderId="28" xfId="0" applyNumberFormat="1" applyFont="1" applyFill="1" applyBorder="1" applyAlignment="1">
      <alignment horizontal="right" vertical="top" wrapText="1"/>
    </xf>
    <xf numFmtId="2" fontId="13" fillId="6" borderId="28" xfId="0" applyNumberFormat="1" applyFont="1" applyFill="1" applyBorder="1" applyAlignment="1">
      <alignment horizontal="right" vertical="top" wrapText="1"/>
    </xf>
    <xf numFmtId="2" fontId="14" fillId="6" borderId="3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7" fillId="0" borderId="6" xfId="0" applyFont="1" applyBorder="1" applyAlignment="1">
      <alignment vertical="center" wrapText="1"/>
    </xf>
    <xf numFmtId="0" fontId="3" fillId="7" borderId="16" xfId="0" applyFont="1" applyFill="1" applyBorder="1" applyAlignment="1">
      <alignment vertical="center" wrapText="1"/>
    </xf>
    <xf numFmtId="173" fontId="3" fillId="7" borderId="20" xfId="0" applyNumberFormat="1" applyFont="1" applyFill="1" applyBorder="1" applyAlignment="1">
      <alignment horizontal="center" vertical="center" wrapText="1"/>
    </xf>
    <xf numFmtId="1" fontId="3" fillId="7" borderId="20" xfId="0" applyNumberFormat="1" applyFont="1" applyFill="1" applyBorder="1" applyAlignment="1">
      <alignment horizontal="center" vertical="center" wrapText="1"/>
    </xf>
    <xf numFmtId="174" fontId="3" fillId="7" borderId="26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top" wrapText="1"/>
    </xf>
    <xf numFmtId="0" fontId="14" fillId="9" borderId="28" xfId="0" applyFont="1" applyFill="1" applyBorder="1" applyAlignment="1">
      <alignment horizontal="center" vertical="top" wrapText="1"/>
    </xf>
    <xf numFmtId="0" fontId="13" fillId="10" borderId="27" xfId="0" applyFont="1" applyFill="1" applyBorder="1" applyAlignment="1">
      <alignment horizontal="center" vertical="top" wrapText="1"/>
    </xf>
    <xf numFmtId="0" fontId="13" fillId="10" borderId="28" xfId="0" applyFont="1" applyFill="1" applyBorder="1" applyAlignment="1">
      <alignment horizontal="center" vertical="top" wrapText="1"/>
    </xf>
    <xf numFmtId="0" fontId="13" fillId="5" borderId="27" xfId="0" applyFont="1" applyFill="1" applyBorder="1" applyAlignment="1">
      <alignment horizontal="center" vertical="top" wrapText="1"/>
    </xf>
    <xf numFmtId="0" fontId="13" fillId="5" borderId="28" xfId="0" applyFont="1" applyFill="1" applyBorder="1" applyAlignment="1">
      <alignment horizontal="center" vertical="top" wrapText="1"/>
    </xf>
    <xf numFmtId="0" fontId="0" fillId="11" borderId="31" xfId="0" applyFill="1" applyBorder="1" applyAlignment="1">
      <alignment/>
    </xf>
    <xf numFmtId="0" fontId="0" fillId="11" borderId="32" xfId="0" applyFill="1" applyBorder="1" applyAlignment="1">
      <alignment/>
    </xf>
    <xf numFmtId="0" fontId="0" fillId="11" borderId="33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34" xfId="0" applyFill="1" applyBorder="1" applyAlignment="1">
      <alignment/>
    </xf>
    <xf numFmtId="0" fontId="0" fillId="11" borderId="35" xfId="0" applyFill="1" applyBorder="1" applyAlignment="1">
      <alignment/>
    </xf>
    <xf numFmtId="0" fontId="0" fillId="11" borderId="36" xfId="0" applyFill="1" applyBorder="1" applyAlignment="1">
      <alignment/>
    </xf>
    <xf numFmtId="0" fontId="4" fillId="12" borderId="37" xfId="0" applyFont="1" applyFill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3" fillId="2" borderId="40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168" fontId="3" fillId="2" borderId="4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3" fillId="7" borderId="41" xfId="0" applyFont="1" applyFill="1" applyBorder="1" applyAlignment="1">
      <alignment horizontal="center" vertical="center" wrapText="1"/>
    </xf>
    <xf numFmtId="0" fontId="1" fillId="13" borderId="31" xfId="0" applyFont="1" applyFill="1" applyBorder="1" applyAlignment="1">
      <alignment horizontal="center"/>
    </xf>
    <xf numFmtId="0" fontId="0" fillId="13" borderId="33" xfId="0" applyFill="1" applyBorder="1" applyAlignment="1">
      <alignment/>
    </xf>
    <xf numFmtId="0" fontId="2" fillId="13" borderId="42" xfId="0" applyFont="1" applyFill="1" applyBorder="1" applyAlignment="1">
      <alignment horizontal="center" textRotation="90" wrapText="1"/>
    </xf>
    <xf numFmtId="0" fontId="0" fillId="13" borderId="23" xfId="0" applyFill="1" applyBorder="1" applyAlignment="1">
      <alignment/>
    </xf>
    <xf numFmtId="174" fontId="2" fillId="13" borderId="13" xfId="0" applyNumberFormat="1" applyFont="1" applyFill="1" applyBorder="1" applyAlignment="1">
      <alignment horizontal="center" vertical="center" wrapText="1"/>
    </xf>
    <xf numFmtId="174" fontId="2" fillId="13" borderId="14" xfId="0" applyNumberFormat="1" applyFont="1" applyFill="1" applyBorder="1" applyAlignment="1">
      <alignment horizontal="center" vertical="center" wrapText="1"/>
    </xf>
    <xf numFmtId="174" fontId="2" fillId="13" borderId="6" xfId="0" applyNumberFormat="1" applyFont="1" applyFill="1" applyBorder="1" applyAlignment="1">
      <alignment horizontal="center" vertical="center" wrapText="1"/>
    </xf>
    <xf numFmtId="174" fontId="3" fillId="13" borderId="43" xfId="0" applyNumberFormat="1" applyFont="1" applyFill="1" applyBorder="1" applyAlignment="1">
      <alignment horizontal="center" vertical="center" wrapText="1"/>
    </xf>
    <xf numFmtId="174" fontId="3" fillId="13" borderId="44" xfId="0" applyNumberFormat="1" applyFont="1" applyFill="1" applyBorder="1" applyAlignment="1">
      <alignment horizontal="center" vertical="center" wrapText="1"/>
    </xf>
    <xf numFmtId="0" fontId="0" fillId="13" borderId="35" xfId="0" applyFill="1" applyBorder="1" applyAlignment="1">
      <alignment/>
    </xf>
    <xf numFmtId="0" fontId="0" fillId="13" borderId="36" xfId="0" applyFill="1" applyBorder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168" fontId="3" fillId="2" borderId="11" xfId="0" applyNumberFormat="1" applyFont="1" applyFill="1" applyBorder="1" applyAlignment="1">
      <alignment horizontal="center" vertical="center" wrapText="1"/>
    </xf>
    <xf numFmtId="168" fontId="3" fillId="2" borderId="12" xfId="0" applyNumberFormat="1" applyFont="1" applyFill="1" applyBorder="1" applyAlignment="1">
      <alignment horizontal="center" vertical="center" wrapText="1"/>
    </xf>
    <xf numFmtId="168" fontId="3" fillId="2" borderId="7" xfId="0" applyNumberFormat="1" applyFont="1" applyFill="1" applyBorder="1" applyAlignment="1">
      <alignment horizontal="center" vertical="center" wrapText="1"/>
    </xf>
    <xf numFmtId="168" fontId="3" fillId="2" borderId="8" xfId="0" applyNumberFormat="1" applyFont="1" applyFill="1" applyBorder="1" applyAlignment="1">
      <alignment horizontal="center" vertical="center" wrapText="1"/>
    </xf>
    <xf numFmtId="168" fontId="3" fillId="7" borderId="7" xfId="0" applyNumberFormat="1" applyFont="1" applyFill="1" applyBorder="1" applyAlignment="1">
      <alignment horizontal="center" vertical="center" wrapText="1"/>
    </xf>
    <xf numFmtId="168" fontId="3" fillId="7" borderId="8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3" fillId="0" borderId="42" xfId="0" applyFont="1" applyBorder="1" applyAlignment="1">
      <alignment horizontal="center" wrapText="1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168" fontId="3" fillId="2" borderId="40" xfId="0" applyNumberFormat="1" applyFont="1" applyFill="1" applyBorder="1" applyAlignment="1">
      <alignment horizontal="center" vertical="center" wrapText="1"/>
    </xf>
    <xf numFmtId="168" fontId="0" fillId="0" borderId="14" xfId="0" applyNumberFormat="1" applyBorder="1" applyAlignment="1">
      <alignment vertical="center"/>
    </xf>
    <xf numFmtId="168" fontId="3" fillId="7" borderId="41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11" fillId="2" borderId="43" xfId="0" applyNumberFormat="1" applyFont="1" applyFill="1" applyBorder="1" applyAlignment="1">
      <alignment horizontal="center" vertical="center" wrapText="1"/>
    </xf>
    <xf numFmtId="1" fontId="11" fillId="2" borderId="44" xfId="0" applyNumberFormat="1" applyFont="1" applyFill="1" applyBorder="1" applyAlignment="1">
      <alignment horizontal="center" vertical="center" wrapText="1"/>
    </xf>
    <xf numFmtId="1" fontId="11" fillId="7" borderId="44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45" xfId="0" applyBorder="1" applyAlignment="1">
      <alignment/>
    </xf>
    <xf numFmtId="168" fontId="3" fillId="2" borderId="45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13" borderId="34" xfId="0" applyFill="1" applyBorder="1" applyAlignment="1">
      <alignment/>
    </xf>
    <xf numFmtId="168" fontId="0" fillId="0" borderId="3" xfId="0" applyNumberFormat="1" applyBorder="1" applyAlignment="1">
      <alignment vertical="center"/>
    </xf>
    <xf numFmtId="0" fontId="0" fillId="9" borderId="31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34" xfId="0" applyFill="1" applyBorder="1" applyAlignment="1">
      <alignment/>
    </xf>
    <xf numFmtId="0" fontId="16" fillId="9" borderId="32" xfId="0" applyFont="1" applyFill="1" applyBorder="1" applyAlignment="1">
      <alignment/>
    </xf>
    <xf numFmtId="0" fontId="0" fillId="9" borderId="32" xfId="0" applyFill="1" applyBorder="1" applyAlignment="1">
      <alignment/>
    </xf>
    <xf numFmtId="0" fontId="0" fillId="9" borderId="33" xfId="0" applyFill="1" applyBorder="1" applyAlignment="1">
      <alignment/>
    </xf>
    <xf numFmtId="0" fontId="0" fillId="9" borderId="23" xfId="0" applyFill="1" applyBorder="1" applyAlignment="1">
      <alignment/>
    </xf>
    <xf numFmtId="0" fontId="0" fillId="9" borderId="36" xfId="0" applyFill="1" applyBorder="1" applyAlignment="1">
      <alignment/>
    </xf>
    <xf numFmtId="0" fontId="0" fillId="9" borderId="35" xfId="0" applyFill="1" applyBorder="1" applyAlignment="1">
      <alignment/>
    </xf>
    <xf numFmtId="0" fontId="0" fillId="14" borderId="31" xfId="0" applyFill="1" applyBorder="1" applyAlignment="1">
      <alignment/>
    </xf>
    <xf numFmtId="0" fontId="16" fillId="14" borderId="32" xfId="0" applyFont="1" applyFill="1" applyBorder="1" applyAlignment="1">
      <alignment/>
    </xf>
    <xf numFmtId="0" fontId="0" fillId="14" borderId="32" xfId="0" applyFill="1" applyBorder="1" applyAlignment="1">
      <alignment/>
    </xf>
    <xf numFmtId="0" fontId="16" fillId="14" borderId="32" xfId="0" applyFont="1" applyFill="1" applyBorder="1" applyAlignment="1">
      <alignment/>
    </xf>
    <xf numFmtId="0" fontId="0" fillId="14" borderId="33" xfId="0" applyFill="1" applyBorder="1" applyAlignment="1">
      <alignment/>
    </xf>
    <xf numFmtId="0" fontId="0" fillId="14" borderId="14" xfId="0" applyFill="1" applyBorder="1" applyAlignment="1">
      <alignment/>
    </xf>
    <xf numFmtId="0" fontId="0" fillId="14" borderId="23" xfId="0" applyFill="1" applyBorder="1" applyAlignment="1">
      <alignment/>
    </xf>
    <xf numFmtId="0" fontId="0" fillId="14" borderId="34" xfId="0" applyFill="1" applyBorder="1" applyAlignment="1">
      <alignment/>
    </xf>
    <xf numFmtId="0" fontId="0" fillId="14" borderId="35" xfId="0" applyFill="1" applyBorder="1" applyAlignment="1">
      <alignment/>
    </xf>
    <xf numFmtId="0" fontId="16" fillId="14" borderId="35" xfId="0" applyFont="1" applyFill="1" applyBorder="1" applyAlignment="1">
      <alignment/>
    </xf>
    <xf numFmtId="0" fontId="0" fillId="14" borderId="36" xfId="0" applyFill="1" applyBorder="1" applyAlignment="1">
      <alignment/>
    </xf>
    <xf numFmtId="0" fontId="3" fillId="5" borderId="47" xfId="0" applyFont="1" applyFill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6" fillId="0" borderId="51" xfId="0" applyFont="1" applyBorder="1" applyAlignment="1">
      <alignment horizontal="center"/>
    </xf>
    <xf numFmtId="168" fontId="3" fillId="2" borderId="50" xfId="0" applyNumberFormat="1" applyFont="1" applyFill="1" applyBorder="1" applyAlignment="1">
      <alignment horizontal="center" vertical="center" wrapText="1"/>
    </xf>
    <xf numFmtId="168" fontId="11" fillId="5" borderId="51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6" fillId="0" borderId="51" xfId="0" applyFont="1" applyBorder="1" applyAlignment="1">
      <alignment/>
    </xf>
    <xf numFmtId="0" fontId="11" fillId="11" borderId="42" xfId="0" applyFont="1" applyFill="1" applyBorder="1" applyAlignment="1">
      <alignment horizontal="center" wrapText="1"/>
    </xf>
    <xf numFmtId="0" fontId="8" fillId="0" borderId="32" xfId="0" applyFont="1" applyBorder="1" applyAlignment="1">
      <alignment horizontal="left" vertical="top" wrapText="1"/>
    </xf>
    <xf numFmtId="0" fontId="3" fillId="15" borderId="26" xfId="0" applyFont="1" applyFill="1" applyBorder="1" applyAlignment="1">
      <alignment horizontal="center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textRotation="90" wrapText="1"/>
    </xf>
    <xf numFmtId="0" fontId="3" fillId="0" borderId="53" xfId="0" applyFont="1" applyBorder="1" applyAlignment="1">
      <alignment horizontal="center" textRotation="90" wrapText="1"/>
    </xf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4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31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7" fillId="0" borderId="4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4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6" fillId="11" borderId="59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16" fillId="13" borderId="59" xfId="0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top" wrapText="1"/>
    </xf>
    <xf numFmtId="0" fontId="15" fillId="2" borderId="29" xfId="0" applyFont="1" applyFill="1" applyBorder="1" applyAlignment="1">
      <alignment horizontal="center" vertical="top" wrapText="1"/>
    </xf>
    <xf numFmtId="0" fontId="13" fillId="6" borderId="62" xfId="0" applyFont="1" applyFill="1" applyBorder="1" applyAlignment="1">
      <alignment horizontal="center" vertical="top" wrapText="1"/>
    </xf>
    <xf numFmtId="0" fontId="13" fillId="6" borderId="63" xfId="0" applyFont="1" applyFill="1" applyBorder="1" applyAlignment="1">
      <alignment horizontal="center" vertical="top" wrapText="1"/>
    </xf>
    <xf numFmtId="0" fontId="15" fillId="4" borderId="61" xfId="0" applyFont="1" applyFill="1" applyBorder="1" applyAlignment="1">
      <alignment horizontal="center" vertical="top" wrapText="1"/>
    </xf>
    <xf numFmtId="0" fontId="15" fillId="4" borderId="2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outlinePr summaryBelow="0"/>
  </sheetPr>
  <dimension ref="A1:AP184"/>
  <sheetViews>
    <sheetView tabSelected="1" zoomScale="85" zoomScaleNormal="85" workbookViewId="0" topLeftCell="A1">
      <pane xSplit="1" ySplit="2" topLeftCell="B3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A2" sqref="A2"/>
    </sheetView>
  </sheetViews>
  <sheetFormatPr defaultColWidth="9.140625" defaultRowHeight="12.75" outlineLevelRow="2" outlineLevelCol="1"/>
  <cols>
    <col min="1" max="1" width="38.57421875" style="0" customWidth="1"/>
    <col min="2" max="2" width="5.57421875" style="43" customWidth="1"/>
    <col min="3" max="3" width="4.7109375" style="43" customWidth="1"/>
    <col min="4" max="4" width="3.8515625" style="43" customWidth="1"/>
    <col min="5" max="5" width="4.140625" style="43" customWidth="1"/>
    <col min="6" max="6" width="1.1484375" style="43" customWidth="1"/>
    <col min="7" max="8" width="12.7109375" style="0" customWidth="1"/>
    <col min="9" max="9" width="12.421875" style="0" customWidth="1"/>
    <col min="10" max="10" width="10.421875" style="0" customWidth="1"/>
    <col min="11" max="11" width="11.421875" style="0" customWidth="1"/>
    <col min="12" max="12" width="7.57421875" style="0" customWidth="1"/>
    <col min="13" max="13" width="1.28515625" style="0" customWidth="1" outlineLevel="1"/>
    <col min="14" max="14" width="1.28515625" style="0" customWidth="1"/>
    <col min="15" max="15" width="9.421875" style="0" customWidth="1" outlineLevel="1"/>
    <col min="16" max="16" width="11.28125" style="0" customWidth="1" outlineLevel="1"/>
    <col min="17" max="17" width="10.8515625" style="0" customWidth="1" outlineLevel="1"/>
    <col min="18" max="18" width="10.7109375" style="0" customWidth="1" outlineLevel="1"/>
    <col min="19" max="19" width="11.140625" style="0" customWidth="1" outlineLevel="1"/>
    <col min="20" max="20" width="7.7109375" style="0" customWidth="1" outlineLevel="1"/>
    <col min="21" max="21" width="1.421875" style="0" customWidth="1" outlineLevel="1"/>
    <col min="22" max="22" width="1.421875" style="0" customWidth="1"/>
    <col min="23" max="23" width="8.57421875" style="0" customWidth="1"/>
    <col min="24" max="24" width="8.140625" style="0" customWidth="1"/>
    <col min="25" max="25" width="7.140625" style="0" customWidth="1"/>
    <col min="26" max="26" width="7.421875" style="0" customWidth="1"/>
    <col min="27" max="27" width="7.140625" style="0" customWidth="1"/>
    <col min="28" max="28" width="1.421875" style="0" customWidth="1"/>
    <col min="29" max="29" width="1.8515625" style="0" customWidth="1"/>
    <col min="30" max="40" width="6.421875" style="0" customWidth="1"/>
    <col min="41" max="41" width="9.140625" style="140" customWidth="1"/>
    <col min="42" max="42" width="1.421875" style="0" customWidth="1"/>
  </cols>
  <sheetData>
    <row r="1" spans="1:42" ht="18.75" customHeight="1" thickBot="1">
      <c r="A1" s="137" t="s">
        <v>177</v>
      </c>
      <c r="B1" s="221" t="s">
        <v>163</v>
      </c>
      <c r="C1" s="222"/>
      <c r="D1" s="222"/>
      <c r="E1" s="223"/>
      <c r="F1" s="94"/>
      <c r="G1" s="228" t="s">
        <v>144</v>
      </c>
      <c r="H1" s="228"/>
      <c r="I1" s="228"/>
      <c r="J1" s="228"/>
      <c r="K1" s="228"/>
      <c r="L1" s="228"/>
      <c r="M1" s="95"/>
      <c r="N1" s="73"/>
      <c r="O1" s="224" t="s">
        <v>143</v>
      </c>
      <c r="P1" s="224"/>
      <c r="Q1" s="224"/>
      <c r="R1" s="224"/>
      <c r="S1" s="224"/>
      <c r="T1" s="74"/>
      <c r="U1" s="75"/>
      <c r="V1" s="148"/>
      <c r="W1" s="151" t="s">
        <v>173</v>
      </c>
      <c r="X1" s="152"/>
      <c r="Y1" s="152"/>
      <c r="Z1" s="152"/>
      <c r="AA1" s="152"/>
      <c r="AB1" s="153"/>
      <c r="AC1" s="157"/>
      <c r="AD1" s="158" t="s">
        <v>166</v>
      </c>
      <c r="AE1" s="158"/>
      <c r="AF1" s="159"/>
      <c r="AG1" s="159"/>
      <c r="AH1" s="159"/>
      <c r="AI1" s="159"/>
      <c r="AJ1" s="159"/>
      <c r="AK1" s="159"/>
      <c r="AL1" s="159"/>
      <c r="AM1" s="159"/>
      <c r="AN1" s="159"/>
      <c r="AO1" s="160"/>
      <c r="AP1" s="161"/>
    </row>
    <row r="2" spans="1:42" ht="91.5" customHeight="1" thickBot="1">
      <c r="A2" s="177" t="s">
        <v>206</v>
      </c>
      <c r="B2" s="127" t="s">
        <v>140</v>
      </c>
      <c r="C2" s="34" t="s">
        <v>117</v>
      </c>
      <c r="D2" s="34" t="s">
        <v>116</v>
      </c>
      <c r="E2" s="44" t="s">
        <v>115</v>
      </c>
      <c r="F2" s="96"/>
      <c r="G2" s="81" t="s">
        <v>0</v>
      </c>
      <c r="H2" s="14" t="s">
        <v>1</v>
      </c>
      <c r="I2" s="15" t="s">
        <v>2</v>
      </c>
      <c r="J2" s="16" t="s">
        <v>3</v>
      </c>
      <c r="K2" s="17" t="s">
        <v>4</v>
      </c>
      <c r="L2" s="18" t="s">
        <v>21</v>
      </c>
      <c r="M2" s="97"/>
      <c r="N2" s="76"/>
      <c r="O2" s="81" t="s">
        <v>0</v>
      </c>
      <c r="P2" s="14" t="s">
        <v>1</v>
      </c>
      <c r="Q2" s="15" t="s">
        <v>2</v>
      </c>
      <c r="R2" s="16" t="s">
        <v>3</v>
      </c>
      <c r="S2" s="17" t="s">
        <v>4</v>
      </c>
      <c r="T2" s="18" t="s">
        <v>21</v>
      </c>
      <c r="U2" s="77"/>
      <c r="V2" s="149"/>
      <c r="W2" s="121" t="s">
        <v>158</v>
      </c>
      <c r="X2" s="145" t="s">
        <v>210</v>
      </c>
      <c r="Y2" s="118" t="s">
        <v>159</v>
      </c>
      <c r="Z2" s="145" t="s">
        <v>162</v>
      </c>
      <c r="AA2" s="18" t="s">
        <v>160</v>
      </c>
      <c r="AB2" s="154"/>
      <c r="AC2" s="162"/>
      <c r="AD2" s="181" t="s">
        <v>161</v>
      </c>
      <c r="AE2" s="182" t="s">
        <v>168</v>
      </c>
      <c r="AF2" s="182" t="s">
        <v>171</v>
      </c>
      <c r="AG2" s="182" t="s">
        <v>209</v>
      </c>
      <c r="AH2" s="182" t="s">
        <v>164</v>
      </c>
      <c r="AI2" s="182" t="s">
        <v>170</v>
      </c>
      <c r="AJ2" s="182" t="s">
        <v>165</v>
      </c>
      <c r="AK2" s="182" t="s">
        <v>207</v>
      </c>
      <c r="AL2" s="182" t="s">
        <v>208</v>
      </c>
      <c r="AM2" s="182" t="s">
        <v>169</v>
      </c>
      <c r="AN2" s="182" t="s">
        <v>167</v>
      </c>
      <c r="AO2" s="168" t="s">
        <v>172</v>
      </c>
      <c r="AP2" s="163"/>
    </row>
    <row r="3" spans="1:42" ht="28.5" customHeight="1" outlineLevel="1" collapsed="1" thickBot="1" thickTop="1">
      <c r="A3" s="22" t="s">
        <v>53</v>
      </c>
      <c r="B3" s="128">
        <f>C3+D3</f>
        <v>2</v>
      </c>
      <c r="C3" s="36">
        <v>1</v>
      </c>
      <c r="D3" s="35">
        <v>1</v>
      </c>
      <c r="E3" s="45">
        <v>2</v>
      </c>
      <c r="F3" s="98"/>
      <c r="G3" s="82"/>
      <c r="H3" s="1">
        <v>0.33</v>
      </c>
      <c r="I3" s="1"/>
      <c r="J3" s="1"/>
      <c r="K3" s="2">
        <v>0.6</v>
      </c>
      <c r="L3" s="9">
        <f>SUM(G3:K3)</f>
        <v>0.9299999999999999</v>
      </c>
      <c r="M3" s="97"/>
      <c r="N3" s="76"/>
      <c r="O3" s="82"/>
      <c r="P3" s="1">
        <v>0.33</v>
      </c>
      <c r="Q3" s="1"/>
      <c r="R3" s="1"/>
      <c r="S3" s="2">
        <v>0.6</v>
      </c>
      <c r="T3" s="9">
        <f>SUM(O3:S3)</f>
        <v>0.9299999999999999</v>
      </c>
      <c r="U3" s="77"/>
      <c r="V3" s="149"/>
      <c r="W3" s="82">
        <v>0.3</v>
      </c>
      <c r="X3" s="1">
        <v>0.615</v>
      </c>
      <c r="Y3" s="1">
        <v>0.015</v>
      </c>
      <c r="Z3" s="2"/>
      <c r="AA3" s="9">
        <f>SUM(W3:Y3)</f>
        <v>0.93</v>
      </c>
      <c r="AB3" s="154"/>
      <c r="AC3" s="162"/>
      <c r="AD3" s="169">
        <v>0.015</v>
      </c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70">
        <f>SUM(AD3:AN3)</f>
        <v>0.015</v>
      </c>
      <c r="AP3" s="163"/>
    </row>
    <row r="4" spans="1:42" ht="18.75" customHeight="1" hidden="1" outlineLevel="2" thickBot="1">
      <c r="A4" s="29"/>
      <c r="B4" s="129"/>
      <c r="C4" s="37"/>
      <c r="D4" s="32"/>
      <c r="E4" s="46"/>
      <c r="F4" s="99"/>
      <c r="G4" s="83"/>
      <c r="H4" s="4" t="s">
        <v>16</v>
      </c>
      <c r="I4" s="4"/>
      <c r="J4" s="4"/>
      <c r="K4" s="5" t="s">
        <v>17</v>
      </c>
      <c r="L4" s="10"/>
      <c r="M4" s="97"/>
      <c r="N4" s="76"/>
      <c r="O4" s="83"/>
      <c r="P4" s="4" t="s">
        <v>16</v>
      </c>
      <c r="Q4" s="4"/>
      <c r="R4" s="4"/>
      <c r="S4" s="5" t="s">
        <v>17</v>
      </c>
      <c r="T4" s="10"/>
      <c r="U4" s="77"/>
      <c r="V4" s="149"/>
      <c r="W4" s="83"/>
      <c r="X4" s="4"/>
      <c r="Y4" s="4" t="s">
        <v>174</v>
      </c>
      <c r="Z4" s="5"/>
      <c r="AA4" s="10"/>
      <c r="AB4" s="154"/>
      <c r="AC4" s="162"/>
      <c r="AD4" s="171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72"/>
      <c r="AP4" s="163"/>
    </row>
    <row r="5" spans="1:42" ht="15.75" customHeight="1" hidden="1" outlineLevel="2">
      <c r="A5" s="23"/>
      <c r="B5" s="129"/>
      <c r="C5" s="37"/>
      <c r="D5" s="32"/>
      <c r="E5" s="46"/>
      <c r="F5" s="99"/>
      <c r="G5" s="183" t="s">
        <v>5</v>
      </c>
      <c r="H5" s="184"/>
      <c r="I5" s="184"/>
      <c r="J5" s="184"/>
      <c r="K5" s="185"/>
      <c r="L5" s="84"/>
      <c r="M5" s="97"/>
      <c r="N5" s="76"/>
      <c r="O5" s="183" t="s">
        <v>5</v>
      </c>
      <c r="P5" s="184"/>
      <c r="Q5" s="184"/>
      <c r="R5" s="184"/>
      <c r="S5" s="185"/>
      <c r="T5" s="84"/>
      <c r="U5" s="77"/>
      <c r="V5" s="149"/>
      <c r="W5" s="183" t="s">
        <v>175</v>
      </c>
      <c r="X5" s="184"/>
      <c r="Y5" s="184"/>
      <c r="Z5" s="185"/>
      <c r="AA5" s="84"/>
      <c r="AB5" s="154"/>
      <c r="AC5" s="162"/>
      <c r="AD5" s="171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72"/>
      <c r="AP5" s="163"/>
    </row>
    <row r="6" spans="1:42" ht="16.5" customHeight="1" hidden="1" outlineLevel="2" thickBot="1">
      <c r="A6" s="8"/>
      <c r="B6" s="130"/>
      <c r="C6" s="38"/>
      <c r="D6" s="33"/>
      <c r="E6" s="47"/>
      <c r="F6" s="100"/>
      <c r="G6" s="192" t="s">
        <v>88</v>
      </c>
      <c r="H6" s="193"/>
      <c r="I6" s="193"/>
      <c r="J6" s="193"/>
      <c r="K6" s="194"/>
      <c r="L6" s="84"/>
      <c r="M6" s="97"/>
      <c r="N6" s="76"/>
      <c r="O6" s="192" t="s">
        <v>88</v>
      </c>
      <c r="P6" s="193"/>
      <c r="Q6" s="193"/>
      <c r="R6" s="193"/>
      <c r="S6" s="194"/>
      <c r="T6" s="84"/>
      <c r="U6" s="77"/>
      <c r="V6" s="149"/>
      <c r="W6" s="192"/>
      <c r="X6" s="193"/>
      <c r="Y6" s="193"/>
      <c r="Z6" s="194"/>
      <c r="AA6" s="84"/>
      <c r="AB6" s="154"/>
      <c r="AC6" s="162"/>
      <c r="AD6" s="171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72"/>
      <c r="AP6" s="163"/>
    </row>
    <row r="7" spans="1:42" ht="28.5" customHeight="1" outlineLevel="1" collapsed="1" thickBot="1" thickTop="1">
      <c r="A7" s="22" t="s">
        <v>54</v>
      </c>
      <c r="B7" s="128">
        <f>C7+D7</f>
        <v>1</v>
      </c>
      <c r="C7" s="36">
        <v>1</v>
      </c>
      <c r="D7" s="35">
        <v>0</v>
      </c>
      <c r="E7" s="45">
        <v>0</v>
      </c>
      <c r="F7" s="98"/>
      <c r="G7" s="82"/>
      <c r="H7" s="1">
        <v>0.02</v>
      </c>
      <c r="I7" s="1"/>
      <c r="J7" s="1"/>
      <c r="K7" s="2">
        <v>0.4</v>
      </c>
      <c r="L7" s="9">
        <f>SUM(G7:K7)</f>
        <v>0.42000000000000004</v>
      </c>
      <c r="M7" s="97"/>
      <c r="N7" s="76"/>
      <c r="O7" s="82"/>
      <c r="P7" s="1">
        <v>0.02</v>
      </c>
      <c r="Q7" s="1"/>
      <c r="R7" s="1"/>
      <c r="S7" s="2">
        <v>0.4</v>
      </c>
      <c r="T7" s="9">
        <f>SUM(O7:S7)</f>
        <v>0.42000000000000004</v>
      </c>
      <c r="U7" s="77"/>
      <c r="V7" s="149"/>
      <c r="W7" s="82">
        <v>0.42</v>
      </c>
      <c r="X7" s="1"/>
      <c r="Y7" s="1"/>
      <c r="Z7" s="2"/>
      <c r="AA7" s="9">
        <f>SUM(W7:Y7)</f>
        <v>0.42</v>
      </c>
      <c r="AB7" s="154"/>
      <c r="AC7" s="162"/>
      <c r="AD7" s="171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72"/>
      <c r="AP7" s="163"/>
    </row>
    <row r="8" spans="1:42" ht="16.5" hidden="1" outlineLevel="2" thickBot="1">
      <c r="A8" s="23"/>
      <c r="B8" s="129"/>
      <c r="C8" s="37"/>
      <c r="D8" s="32"/>
      <c r="E8" s="46"/>
      <c r="F8" s="99"/>
      <c r="G8" s="83"/>
      <c r="H8" s="4" t="s">
        <v>16</v>
      </c>
      <c r="I8" s="4"/>
      <c r="J8" s="4"/>
      <c r="K8" s="5"/>
      <c r="L8" s="10"/>
      <c r="M8" s="97"/>
      <c r="N8" s="76"/>
      <c r="O8" s="83"/>
      <c r="P8" s="4" t="s">
        <v>16</v>
      </c>
      <c r="Q8" s="4"/>
      <c r="R8" s="4"/>
      <c r="S8" s="5"/>
      <c r="T8" s="10"/>
      <c r="U8" s="77"/>
      <c r="V8" s="149"/>
      <c r="W8" s="83"/>
      <c r="X8" s="4"/>
      <c r="Y8" s="4"/>
      <c r="Z8" s="5"/>
      <c r="AA8" s="10"/>
      <c r="AB8" s="154"/>
      <c r="AC8" s="162"/>
      <c r="AD8" s="171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72"/>
      <c r="AP8" s="163"/>
    </row>
    <row r="9" spans="1:42" ht="12.75" customHeight="1" hidden="1" outlineLevel="2" thickBot="1">
      <c r="A9" s="24"/>
      <c r="B9" s="130"/>
      <c r="C9" s="38"/>
      <c r="D9" s="33"/>
      <c r="E9" s="47"/>
      <c r="F9" s="100"/>
      <c r="G9" s="215" t="s">
        <v>39</v>
      </c>
      <c r="H9" s="216"/>
      <c r="I9" s="216"/>
      <c r="J9" s="216"/>
      <c r="K9" s="217"/>
      <c r="L9" s="84"/>
      <c r="M9" s="97"/>
      <c r="N9" s="76"/>
      <c r="O9" s="215" t="s">
        <v>39</v>
      </c>
      <c r="P9" s="216"/>
      <c r="Q9" s="216"/>
      <c r="R9" s="216"/>
      <c r="S9" s="217"/>
      <c r="T9" s="84"/>
      <c r="U9" s="77"/>
      <c r="V9" s="149"/>
      <c r="W9" s="215"/>
      <c r="X9" s="216"/>
      <c r="Y9" s="216"/>
      <c r="Z9" s="217"/>
      <c r="AA9" s="84"/>
      <c r="AB9" s="154"/>
      <c r="AC9" s="162"/>
      <c r="AD9" s="171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72"/>
      <c r="AP9" s="163"/>
    </row>
    <row r="10" spans="1:42" ht="28.5" customHeight="1" outlineLevel="1" collapsed="1" thickBot="1" thickTop="1">
      <c r="A10" s="22" t="s">
        <v>55</v>
      </c>
      <c r="B10" s="128">
        <f>C10+D10</f>
        <v>1</v>
      </c>
      <c r="C10" s="36">
        <v>1</v>
      </c>
      <c r="D10" s="35">
        <v>0</v>
      </c>
      <c r="E10" s="45">
        <v>0</v>
      </c>
      <c r="F10" s="98"/>
      <c r="G10" s="82"/>
      <c r="H10" s="1">
        <v>0.015</v>
      </c>
      <c r="I10" s="1"/>
      <c r="J10" s="1"/>
      <c r="K10" s="2"/>
      <c r="L10" s="9">
        <f>SUM(G10:K10)</f>
        <v>0.015</v>
      </c>
      <c r="M10" s="97"/>
      <c r="N10" s="76"/>
      <c r="O10" s="82"/>
      <c r="P10" s="1">
        <v>0.015</v>
      </c>
      <c r="Q10" s="1"/>
      <c r="R10" s="1"/>
      <c r="S10" s="2"/>
      <c r="T10" s="9">
        <f>SUM(O10:S10)</f>
        <v>0.015</v>
      </c>
      <c r="U10" s="77"/>
      <c r="V10" s="149"/>
      <c r="W10" s="82"/>
      <c r="X10" s="1">
        <v>0.015</v>
      </c>
      <c r="Y10" s="1"/>
      <c r="Z10" s="2"/>
      <c r="AA10" s="9">
        <f>SUM(W10:Y10)</f>
        <v>0.015</v>
      </c>
      <c r="AB10" s="154"/>
      <c r="AC10" s="162"/>
      <c r="AD10" s="171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72"/>
      <c r="AP10" s="163"/>
    </row>
    <row r="11" spans="1:42" ht="16.5" hidden="1" outlineLevel="2" thickBot="1">
      <c r="A11" s="23"/>
      <c r="B11" s="129"/>
      <c r="C11" s="37"/>
      <c r="D11" s="32"/>
      <c r="E11" s="46"/>
      <c r="F11" s="99"/>
      <c r="G11" s="83"/>
      <c r="H11" s="4" t="s">
        <v>16</v>
      </c>
      <c r="I11" s="4"/>
      <c r="J11" s="4"/>
      <c r="K11" s="5"/>
      <c r="L11" s="10"/>
      <c r="M11" s="97"/>
      <c r="N11" s="76"/>
      <c r="O11" s="83"/>
      <c r="P11" s="4" t="s">
        <v>16</v>
      </c>
      <c r="Q11" s="4"/>
      <c r="R11" s="4"/>
      <c r="S11" s="5"/>
      <c r="T11" s="10"/>
      <c r="U11" s="77"/>
      <c r="V11" s="149"/>
      <c r="W11" s="83"/>
      <c r="X11" s="4"/>
      <c r="Y11" s="4"/>
      <c r="Z11" s="5"/>
      <c r="AA11" s="10"/>
      <c r="AB11" s="154"/>
      <c r="AC11" s="162"/>
      <c r="AD11" s="171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72"/>
      <c r="AP11" s="163"/>
    </row>
    <row r="12" spans="1:42" ht="15" customHeight="1" hidden="1" outlineLevel="2" thickBot="1">
      <c r="A12" s="24"/>
      <c r="B12" s="130"/>
      <c r="C12" s="38"/>
      <c r="D12" s="33"/>
      <c r="E12" s="47"/>
      <c r="F12" s="100"/>
      <c r="G12" s="215" t="s">
        <v>39</v>
      </c>
      <c r="H12" s="216"/>
      <c r="I12" s="216"/>
      <c r="J12" s="216"/>
      <c r="K12" s="217"/>
      <c r="L12" s="84"/>
      <c r="M12" s="97"/>
      <c r="N12" s="76"/>
      <c r="O12" s="215" t="s">
        <v>39</v>
      </c>
      <c r="P12" s="216"/>
      <c r="Q12" s="216"/>
      <c r="R12" s="216"/>
      <c r="S12" s="217"/>
      <c r="T12" s="84"/>
      <c r="U12" s="77"/>
      <c r="V12" s="149"/>
      <c r="W12" s="215"/>
      <c r="X12" s="216"/>
      <c r="Y12" s="216"/>
      <c r="Z12" s="217"/>
      <c r="AA12" s="84"/>
      <c r="AB12" s="154"/>
      <c r="AC12" s="162"/>
      <c r="AD12" s="171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72"/>
      <c r="AP12" s="163"/>
    </row>
    <row r="13" spans="1:42" ht="28.5" customHeight="1" outlineLevel="1" collapsed="1" thickBot="1" thickTop="1">
      <c r="A13" s="22" t="s">
        <v>56</v>
      </c>
      <c r="B13" s="128">
        <f>C13+D13</f>
        <v>1</v>
      </c>
      <c r="C13" s="36">
        <v>1</v>
      </c>
      <c r="D13" s="35">
        <v>0</v>
      </c>
      <c r="E13" s="45">
        <v>2</v>
      </c>
      <c r="F13" s="98"/>
      <c r="G13" s="82"/>
      <c r="H13" s="1">
        <v>0.43</v>
      </c>
      <c r="I13" s="105">
        <v>0.2</v>
      </c>
      <c r="J13" s="1">
        <v>0.25</v>
      </c>
      <c r="K13" s="2"/>
      <c r="L13" s="9">
        <f>SUM(G13:K13)</f>
        <v>0.88</v>
      </c>
      <c r="M13" s="97"/>
      <c r="N13" s="76"/>
      <c r="O13" s="82"/>
      <c r="P13" s="1">
        <v>0.43</v>
      </c>
      <c r="Q13" s="1">
        <v>0.2</v>
      </c>
      <c r="R13" s="1">
        <v>0.25</v>
      </c>
      <c r="S13" s="2"/>
      <c r="T13" s="9">
        <f>SUM(O13:S13)</f>
        <v>0.88</v>
      </c>
      <c r="U13" s="77"/>
      <c r="V13" s="149"/>
      <c r="W13" s="82">
        <v>0.25</v>
      </c>
      <c r="X13" s="1">
        <v>0.2</v>
      </c>
      <c r="Y13" s="1">
        <v>0.43</v>
      </c>
      <c r="Z13" s="2"/>
      <c r="AA13" s="9">
        <f>SUM(W13:Y13)</f>
        <v>0.88</v>
      </c>
      <c r="AB13" s="154"/>
      <c r="AC13" s="162"/>
      <c r="AD13" s="171"/>
      <c r="AE13" s="143">
        <v>0.43</v>
      </c>
      <c r="AF13" s="143"/>
      <c r="AG13" s="143"/>
      <c r="AH13" s="143"/>
      <c r="AI13" s="143"/>
      <c r="AJ13" s="143"/>
      <c r="AK13" s="143"/>
      <c r="AL13" s="143"/>
      <c r="AM13" s="143"/>
      <c r="AN13" s="143"/>
      <c r="AO13" s="172">
        <f>SUM(AD13:AN13)</f>
        <v>0.43</v>
      </c>
      <c r="AP13" s="163"/>
    </row>
    <row r="14" spans="1:42" ht="16.5" hidden="1" outlineLevel="2" thickBot="1">
      <c r="A14" s="23"/>
      <c r="B14" s="129"/>
      <c r="C14" s="37"/>
      <c r="D14" s="32"/>
      <c r="E14" s="46"/>
      <c r="F14" s="99"/>
      <c r="G14" s="83"/>
      <c r="H14" s="4" t="s">
        <v>16</v>
      </c>
      <c r="I14" s="106" t="s">
        <v>17</v>
      </c>
      <c r="J14" s="4" t="s">
        <v>18</v>
      </c>
      <c r="K14" s="5"/>
      <c r="L14" s="10"/>
      <c r="M14" s="97"/>
      <c r="N14" s="76"/>
      <c r="O14" s="83"/>
      <c r="P14" s="4" t="s">
        <v>16</v>
      </c>
      <c r="Q14" s="4" t="s">
        <v>17</v>
      </c>
      <c r="R14" s="4" t="s">
        <v>18</v>
      </c>
      <c r="S14" s="5"/>
      <c r="T14" s="10"/>
      <c r="U14" s="77"/>
      <c r="V14" s="149"/>
      <c r="W14" s="83"/>
      <c r="X14" s="4"/>
      <c r="Y14" s="4" t="s">
        <v>174</v>
      </c>
      <c r="Z14" s="5"/>
      <c r="AA14" s="10"/>
      <c r="AB14" s="154"/>
      <c r="AC14" s="162"/>
      <c r="AD14" s="171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72"/>
      <c r="AP14" s="163"/>
    </row>
    <row r="15" spans="1:42" ht="43.5" customHeight="1" hidden="1" outlineLevel="2" thickBot="1">
      <c r="A15" s="24"/>
      <c r="B15" s="130"/>
      <c r="C15" s="38"/>
      <c r="D15" s="33"/>
      <c r="E15" s="47"/>
      <c r="F15" s="100"/>
      <c r="G15" s="207" t="s">
        <v>147</v>
      </c>
      <c r="H15" s="208"/>
      <c r="I15" s="208"/>
      <c r="J15" s="208"/>
      <c r="K15" s="209"/>
      <c r="L15" s="84"/>
      <c r="M15" s="97"/>
      <c r="N15" s="76"/>
      <c r="O15" s="207" t="s">
        <v>157</v>
      </c>
      <c r="P15" s="208">
        <v>0</v>
      </c>
      <c r="Q15" s="208">
        <v>0</v>
      </c>
      <c r="R15" s="208">
        <v>0</v>
      </c>
      <c r="S15" s="209">
        <v>0</v>
      </c>
      <c r="T15" s="84"/>
      <c r="U15" s="77"/>
      <c r="V15" s="149"/>
      <c r="W15" s="218" t="s">
        <v>176</v>
      </c>
      <c r="X15" s="219"/>
      <c r="Y15" s="219"/>
      <c r="Z15" s="220"/>
      <c r="AA15" s="84"/>
      <c r="AB15" s="154"/>
      <c r="AC15" s="162"/>
      <c r="AD15" s="171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72"/>
      <c r="AP15" s="163"/>
    </row>
    <row r="16" spans="1:42" ht="28.5" customHeight="1" outlineLevel="1" collapsed="1" thickBot="1" thickTop="1">
      <c r="A16" s="22" t="s">
        <v>57</v>
      </c>
      <c r="B16" s="128">
        <f>C16+D16</f>
        <v>7</v>
      </c>
      <c r="C16" s="36">
        <v>3</v>
      </c>
      <c r="D16" s="35">
        <v>4</v>
      </c>
      <c r="E16" s="45">
        <v>1</v>
      </c>
      <c r="F16" s="98"/>
      <c r="G16" s="82">
        <v>0.4</v>
      </c>
      <c r="H16" s="1">
        <v>1.14</v>
      </c>
      <c r="I16" s="1">
        <v>0.2</v>
      </c>
      <c r="J16" s="1">
        <v>0.25</v>
      </c>
      <c r="K16" s="2">
        <v>0.35</v>
      </c>
      <c r="L16" s="9">
        <f>SUM(G16:K16)</f>
        <v>2.34</v>
      </c>
      <c r="M16" s="97"/>
      <c r="N16" s="76"/>
      <c r="O16" s="82">
        <v>0.4</v>
      </c>
      <c r="P16" s="1">
        <v>0.49</v>
      </c>
      <c r="Q16" s="1">
        <v>0.2</v>
      </c>
      <c r="R16" s="1">
        <v>0.25</v>
      </c>
      <c r="S16" s="2">
        <v>0.35</v>
      </c>
      <c r="T16" s="9">
        <f>SUM(O16:S16)</f>
        <v>1.69</v>
      </c>
      <c r="U16" s="77"/>
      <c r="V16" s="149"/>
      <c r="W16" s="82">
        <v>0.9</v>
      </c>
      <c r="X16" s="1">
        <v>0.775</v>
      </c>
      <c r="Y16" s="1">
        <v>0.015</v>
      </c>
      <c r="Z16" s="2"/>
      <c r="AA16" s="9">
        <f>SUM(W16:Y16)</f>
        <v>1.69</v>
      </c>
      <c r="AB16" s="154"/>
      <c r="AC16" s="162"/>
      <c r="AD16" s="171">
        <v>0.015</v>
      </c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72">
        <f>SUM(AD16:AN16)</f>
        <v>0.015</v>
      </c>
      <c r="AP16" s="163"/>
    </row>
    <row r="17" spans="1:42" ht="16.5" hidden="1" outlineLevel="2" thickBot="1">
      <c r="A17" s="23"/>
      <c r="B17" s="129"/>
      <c r="C17" s="37"/>
      <c r="D17" s="32"/>
      <c r="E17" s="46"/>
      <c r="F17" s="99"/>
      <c r="G17" s="83" t="s">
        <v>16</v>
      </c>
      <c r="H17" s="4" t="s">
        <v>17</v>
      </c>
      <c r="I17" s="4" t="s">
        <v>18</v>
      </c>
      <c r="J17" s="4" t="s">
        <v>19</v>
      </c>
      <c r="K17" s="5" t="s">
        <v>20</v>
      </c>
      <c r="L17" s="10"/>
      <c r="M17" s="97"/>
      <c r="N17" s="76"/>
      <c r="O17" s="83" t="s">
        <v>16</v>
      </c>
      <c r="P17" s="4" t="s">
        <v>17</v>
      </c>
      <c r="Q17" s="4" t="s">
        <v>18</v>
      </c>
      <c r="R17" s="4" t="s">
        <v>19</v>
      </c>
      <c r="S17" s="5" t="s">
        <v>20</v>
      </c>
      <c r="T17" s="10"/>
      <c r="U17" s="77"/>
      <c r="V17" s="149"/>
      <c r="W17" s="83"/>
      <c r="X17" s="4"/>
      <c r="Y17" s="4" t="s">
        <v>174</v>
      </c>
      <c r="Z17" s="5"/>
      <c r="AA17" s="10"/>
      <c r="AB17" s="154"/>
      <c r="AC17" s="162"/>
      <c r="AD17" s="171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72"/>
      <c r="AP17" s="163"/>
    </row>
    <row r="18" spans="1:42" ht="15.75" customHeight="1" hidden="1" outlineLevel="2">
      <c r="A18" s="23"/>
      <c r="B18" s="129"/>
      <c r="C18" s="37"/>
      <c r="D18" s="32"/>
      <c r="E18" s="46"/>
      <c r="F18" s="99"/>
      <c r="G18" s="183" t="s">
        <v>6</v>
      </c>
      <c r="H18" s="184"/>
      <c r="I18" s="184"/>
      <c r="J18" s="184"/>
      <c r="K18" s="185"/>
      <c r="L18" s="84"/>
      <c r="M18" s="97"/>
      <c r="N18" s="76"/>
      <c r="O18" s="183" t="s">
        <v>6</v>
      </c>
      <c r="P18" s="184"/>
      <c r="Q18" s="184"/>
      <c r="R18" s="184"/>
      <c r="S18" s="185"/>
      <c r="T18" s="84"/>
      <c r="U18" s="77"/>
      <c r="V18" s="149"/>
      <c r="W18" s="183" t="s">
        <v>175</v>
      </c>
      <c r="X18" s="184"/>
      <c r="Y18" s="184"/>
      <c r="Z18" s="185"/>
      <c r="AA18" s="84"/>
      <c r="AB18" s="154"/>
      <c r="AC18" s="162"/>
      <c r="AD18" s="171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72"/>
      <c r="AP18" s="163"/>
    </row>
    <row r="19" spans="1:42" ht="29.25" customHeight="1" hidden="1" outlineLevel="2">
      <c r="A19" s="23"/>
      <c r="B19" s="129"/>
      <c r="C19" s="37"/>
      <c r="D19" s="32"/>
      <c r="E19" s="46"/>
      <c r="F19" s="99"/>
      <c r="G19" s="189" t="s">
        <v>148</v>
      </c>
      <c r="H19" s="190"/>
      <c r="I19" s="190"/>
      <c r="J19" s="190"/>
      <c r="K19" s="191"/>
      <c r="L19" s="84"/>
      <c r="M19" s="97"/>
      <c r="N19" s="76"/>
      <c r="O19" s="189" t="s">
        <v>155</v>
      </c>
      <c r="P19" s="190"/>
      <c r="Q19" s="190"/>
      <c r="R19" s="190"/>
      <c r="S19" s="191"/>
      <c r="T19" s="84"/>
      <c r="U19" s="77"/>
      <c r="V19" s="149"/>
      <c r="W19" s="189"/>
      <c r="X19" s="190"/>
      <c r="Y19" s="190"/>
      <c r="Z19" s="191"/>
      <c r="AA19" s="84"/>
      <c r="AB19" s="154"/>
      <c r="AC19" s="162"/>
      <c r="AD19" s="171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72"/>
      <c r="AP19" s="163"/>
    </row>
    <row r="20" spans="1:42" ht="15.75" customHeight="1" hidden="1" outlineLevel="2">
      <c r="A20" s="26"/>
      <c r="B20" s="129"/>
      <c r="C20" s="37"/>
      <c r="D20" s="32"/>
      <c r="E20" s="46"/>
      <c r="F20" s="99"/>
      <c r="G20" s="189" t="s">
        <v>7</v>
      </c>
      <c r="H20" s="190"/>
      <c r="I20" s="190"/>
      <c r="J20" s="190"/>
      <c r="K20" s="191"/>
      <c r="L20" s="84"/>
      <c r="M20" s="97"/>
      <c r="N20" s="76"/>
      <c r="O20" s="189" t="s">
        <v>7</v>
      </c>
      <c r="P20" s="190"/>
      <c r="Q20" s="190"/>
      <c r="R20" s="190"/>
      <c r="S20" s="191"/>
      <c r="T20" s="84"/>
      <c r="U20" s="77"/>
      <c r="V20" s="149"/>
      <c r="W20" s="189"/>
      <c r="X20" s="190"/>
      <c r="Y20" s="190"/>
      <c r="Z20" s="191"/>
      <c r="AA20" s="84"/>
      <c r="AB20" s="154"/>
      <c r="AC20" s="162"/>
      <c r="AD20" s="171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72"/>
      <c r="AP20" s="163"/>
    </row>
    <row r="21" spans="1:42" ht="15.75" customHeight="1" hidden="1" outlineLevel="2">
      <c r="A21" s="26"/>
      <c r="B21" s="129"/>
      <c r="C21" s="37"/>
      <c r="D21" s="32"/>
      <c r="E21" s="46"/>
      <c r="F21" s="99"/>
      <c r="G21" s="189" t="s">
        <v>8</v>
      </c>
      <c r="H21" s="190"/>
      <c r="I21" s="190"/>
      <c r="J21" s="190"/>
      <c r="K21" s="191"/>
      <c r="L21" s="84"/>
      <c r="M21" s="97"/>
      <c r="N21" s="76"/>
      <c r="O21" s="189" t="s">
        <v>8</v>
      </c>
      <c r="P21" s="190"/>
      <c r="Q21" s="190"/>
      <c r="R21" s="190"/>
      <c r="S21" s="191"/>
      <c r="T21" s="84"/>
      <c r="U21" s="77"/>
      <c r="V21" s="149"/>
      <c r="W21" s="189"/>
      <c r="X21" s="190"/>
      <c r="Y21" s="190"/>
      <c r="Z21" s="191"/>
      <c r="AA21" s="84"/>
      <c r="AB21" s="154"/>
      <c r="AC21" s="162"/>
      <c r="AD21" s="171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72"/>
      <c r="AP21" s="163"/>
    </row>
    <row r="22" spans="1:42" ht="16.5" customHeight="1" hidden="1" outlineLevel="2" thickBot="1">
      <c r="A22" s="8"/>
      <c r="B22" s="130"/>
      <c r="C22" s="38"/>
      <c r="D22" s="33"/>
      <c r="E22" s="47"/>
      <c r="F22" s="100"/>
      <c r="G22" s="192" t="s">
        <v>149</v>
      </c>
      <c r="H22" s="193"/>
      <c r="I22" s="193"/>
      <c r="J22" s="193"/>
      <c r="K22" s="194"/>
      <c r="L22" s="84"/>
      <c r="M22" s="97"/>
      <c r="N22" s="76"/>
      <c r="O22" s="192" t="s">
        <v>92</v>
      </c>
      <c r="P22" s="193"/>
      <c r="Q22" s="193"/>
      <c r="R22" s="193"/>
      <c r="S22" s="194"/>
      <c r="T22" s="84"/>
      <c r="U22" s="77"/>
      <c r="V22" s="149"/>
      <c r="W22" s="192"/>
      <c r="X22" s="193"/>
      <c r="Y22" s="193"/>
      <c r="Z22" s="194"/>
      <c r="AA22" s="84"/>
      <c r="AB22" s="154"/>
      <c r="AC22" s="162"/>
      <c r="AD22" s="171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72"/>
      <c r="AP22" s="163"/>
    </row>
    <row r="23" spans="1:42" ht="28.5" customHeight="1" outlineLevel="1" collapsed="1" thickBot="1" thickTop="1">
      <c r="A23" s="22" t="s">
        <v>58</v>
      </c>
      <c r="B23" s="128">
        <f>C23+D23</f>
        <v>4</v>
      </c>
      <c r="C23" s="36">
        <v>1</v>
      </c>
      <c r="D23" s="35">
        <v>3</v>
      </c>
      <c r="E23" s="45">
        <v>1</v>
      </c>
      <c r="F23" s="98"/>
      <c r="G23" s="82"/>
      <c r="H23" s="1">
        <v>0.23</v>
      </c>
      <c r="I23" s="1"/>
      <c r="J23" s="1">
        <v>0.3</v>
      </c>
      <c r="K23" s="2">
        <v>0.3</v>
      </c>
      <c r="L23" s="9">
        <f>SUM(G23:K23)</f>
        <v>0.8300000000000001</v>
      </c>
      <c r="M23" s="97"/>
      <c r="N23" s="76"/>
      <c r="O23" s="82"/>
      <c r="P23" s="1">
        <v>0.23</v>
      </c>
      <c r="Q23" s="1"/>
      <c r="R23" s="1">
        <v>0.3</v>
      </c>
      <c r="S23" s="2">
        <v>0.3</v>
      </c>
      <c r="T23" s="9">
        <f>SUM(O23:S23)</f>
        <v>0.8300000000000001</v>
      </c>
      <c r="U23" s="77"/>
      <c r="V23" s="149"/>
      <c r="W23" s="82"/>
      <c r="X23" s="1">
        <v>0.66</v>
      </c>
      <c r="Y23" s="1">
        <v>0.17</v>
      </c>
      <c r="Z23" s="2"/>
      <c r="AA23" s="9">
        <f>SUM(W23:Y23)</f>
        <v>0.8300000000000001</v>
      </c>
      <c r="AB23" s="154"/>
      <c r="AC23" s="162"/>
      <c r="AD23" s="171">
        <v>0.015</v>
      </c>
      <c r="AE23" s="143"/>
      <c r="AF23" s="143"/>
      <c r="AG23" s="143"/>
      <c r="AH23" s="143"/>
      <c r="AI23" s="143"/>
      <c r="AJ23" s="143">
        <v>0.15</v>
      </c>
      <c r="AK23" s="143"/>
      <c r="AL23" s="143"/>
      <c r="AM23" s="143"/>
      <c r="AN23" s="143"/>
      <c r="AO23" s="172">
        <f>SUM(AD23:AN23)</f>
        <v>0.16499999999999998</v>
      </c>
      <c r="AP23" s="163"/>
    </row>
    <row r="24" spans="1:42" ht="16.5" hidden="1" outlineLevel="2" thickBot="1">
      <c r="A24" s="23"/>
      <c r="B24" s="129"/>
      <c r="C24" s="37"/>
      <c r="D24" s="32"/>
      <c r="E24" s="46"/>
      <c r="F24" s="99"/>
      <c r="G24" s="83"/>
      <c r="H24" s="4" t="s">
        <v>16</v>
      </c>
      <c r="I24" s="4"/>
      <c r="J24" s="4" t="s">
        <v>17</v>
      </c>
      <c r="K24" s="5" t="s">
        <v>18</v>
      </c>
      <c r="L24" s="10"/>
      <c r="M24" s="97"/>
      <c r="N24" s="76"/>
      <c r="O24" s="83"/>
      <c r="P24" s="4" t="s">
        <v>16</v>
      </c>
      <c r="Q24" s="4"/>
      <c r="R24" s="4" t="s">
        <v>17</v>
      </c>
      <c r="S24" s="5" t="s">
        <v>18</v>
      </c>
      <c r="T24" s="10"/>
      <c r="U24" s="77"/>
      <c r="V24" s="149"/>
      <c r="W24" s="83"/>
      <c r="X24" s="4"/>
      <c r="Y24" s="4" t="s">
        <v>174</v>
      </c>
      <c r="Z24" s="5"/>
      <c r="AA24" s="10"/>
      <c r="AB24" s="154"/>
      <c r="AC24" s="162"/>
      <c r="AD24" s="171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72"/>
      <c r="AP24" s="163"/>
    </row>
    <row r="25" spans="1:42" ht="15.75" customHeight="1" hidden="1" outlineLevel="2">
      <c r="A25" s="23"/>
      <c r="B25" s="129"/>
      <c r="C25" s="37"/>
      <c r="D25" s="32"/>
      <c r="E25" s="46"/>
      <c r="F25" s="99"/>
      <c r="G25" s="183" t="s">
        <v>9</v>
      </c>
      <c r="H25" s="184"/>
      <c r="I25" s="184"/>
      <c r="J25" s="184"/>
      <c r="K25" s="185"/>
      <c r="L25" s="84"/>
      <c r="M25" s="97"/>
      <c r="N25" s="76"/>
      <c r="O25" s="183" t="s">
        <v>9</v>
      </c>
      <c r="P25" s="184"/>
      <c r="Q25" s="184"/>
      <c r="R25" s="184"/>
      <c r="S25" s="185"/>
      <c r="T25" s="84"/>
      <c r="U25" s="77"/>
      <c r="V25" s="149"/>
      <c r="W25" s="183" t="s">
        <v>178</v>
      </c>
      <c r="X25" s="184"/>
      <c r="Y25" s="184"/>
      <c r="Z25" s="185"/>
      <c r="AA25" s="84"/>
      <c r="AB25" s="154"/>
      <c r="AC25" s="162"/>
      <c r="AD25" s="171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72"/>
      <c r="AP25" s="163"/>
    </row>
    <row r="26" spans="1:42" ht="28.5" customHeight="1" hidden="1" outlineLevel="2">
      <c r="A26" s="26"/>
      <c r="B26" s="129"/>
      <c r="C26" s="37"/>
      <c r="D26" s="32"/>
      <c r="E26" s="46"/>
      <c r="F26" s="99"/>
      <c r="G26" s="189" t="s">
        <v>100</v>
      </c>
      <c r="H26" s="190"/>
      <c r="I26" s="190"/>
      <c r="J26" s="190"/>
      <c r="K26" s="191"/>
      <c r="L26" s="84"/>
      <c r="M26" s="97"/>
      <c r="N26" s="76"/>
      <c r="O26" s="189" t="s">
        <v>100</v>
      </c>
      <c r="P26" s="190"/>
      <c r="Q26" s="190"/>
      <c r="R26" s="190"/>
      <c r="S26" s="191"/>
      <c r="T26" s="84"/>
      <c r="U26" s="77"/>
      <c r="V26" s="149"/>
      <c r="W26" s="189"/>
      <c r="X26" s="190"/>
      <c r="Y26" s="190"/>
      <c r="Z26" s="191"/>
      <c r="AA26" s="84"/>
      <c r="AB26" s="154"/>
      <c r="AC26" s="162"/>
      <c r="AD26" s="171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72"/>
      <c r="AP26" s="163"/>
    </row>
    <row r="27" spans="1:42" ht="16.5" customHeight="1" hidden="1" outlineLevel="2" thickBot="1">
      <c r="A27" s="8"/>
      <c r="B27" s="130"/>
      <c r="C27" s="38"/>
      <c r="D27" s="33"/>
      <c r="E27" s="47"/>
      <c r="F27" s="100"/>
      <c r="G27" s="192" t="s">
        <v>10</v>
      </c>
      <c r="H27" s="193"/>
      <c r="I27" s="193"/>
      <c r="J27" s="193"/>
      <c r="K27" s="194"/>
      <c r="L27" s="84"/>
      <c r="M27" s="97"/>
      <c r="N27" s="76"/>
      <c r="O27" s="192" t="s">
        <v>10</v>
      </c>
      <c r="P27" s="193"/>
      <c r="Q27" s="193"/>
      <c r="R27" s="193"/>
      <c r="S27" s="194"/>
      <c r="T27" s="84"/>
      <c r="U27" s="77"/>
      <c r="V27" s="149"/>
      <c r="W27" s="192"/>
      <c r="X27" s="193"/>
      <c r="Y27" s="193"/>
      <c r="Z27" s="194"/>
      <c r="AA27" s="84"/>
      <c r="AB27" s="154"/>
      <c r="AC27" s="162"/>
      <c r="AD27" s="171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72"/>
      <c r="AP27" s="163"/>
    </row>
    <row r="28" spans="1:42" ht="28.5" customHeight="1" outlineLevel="1" collapsed="1" thickBot="1" thickTop="1">
      <c r="A28" s="22" t="s">
        <v>59</v>
      </c>
      <c r="B28" s="128">
        <f>C28+D28</f>
        <v>7</v>
      </c>
      <c r="C28" s="36">
        <v>3</v>
      </c>
      <c r="D28" s="35">
        <v>4</v>
      </c>
      <c r="E28" s="45">
        <v>4</v>
      </c>
      <c r="F28" s="98"/>
      <c r="G28" s="82">
        <v>0.3</v>
      </c>
      <c r="H28" s="235">
        <v>0.56</v>
      </c>
      <c r="I28" s="1">
        <v>1.25</v>
      </c>
      <c r="J28" s="1">
        <v>0.65</v>
      </c>
      <c r="K28" s="2">
        <v>0.9</v>
      </c>
      <c r="L28" s="9">
        <f>SUM(G28:K28)</f>
        <v>3.66</v>
      </c>
      <c r="M28" s="97"/>
      <c r="N28" s="76"/>
      <c r="O28" s="82">
        <v>0.3</v>
      </c>
      <c r="P28" s="1">
        <v>0.41</v>
      </c>
      <c r="Q28" s="1">
        <v>0.25</v>
      </c>
      <c r="R28" s="1">
        <v>0.65</v>
      </c>
      <c r="S28" s="2">
        <v>0.9</v>
      </c>
      <c r="T28" s="9">
        <f>SUM(O28:S28)</f>
        <v>2.51</v>
      </c>
      <c r="U28" s="77"/>
      <c r="V28" s="149"/>
      <c r="W28" s="82">
        <f>0.35+0.3</f>
        <v>0.6499999999999999</v>
      </c>
      <c r="X28" s="1">
        <f>0.38+0.25+0.15+0.25+0.1</f>
        <v>1.1300000000000001</v>
      </c>
      <c r="Y28" s="1">
        <f>0.25+0.15+0.03+0.3</f>
        <v>0.73</v>
      </c>
      <c r="Z28" s="2"/>
      <c r="AA28" s="9">
        <f>SUM(W28:Y28)</f>
        <v>2.51</v>
      </c>
      <c r="AB28" s="154"/>
      <c r="AC28" s="162"/>
      <c r="AD28" s="171">
        <v>0.03</v>
      </c>
      <c r="AE28" s="143">
        <v>0.15</v>
      </c>
      <c r="AF28" s="143"/>
      <c r="AG28" s="143"/>
      <c r="AH28" s="143"/>
      <c r="AI28" s="143"/>
      <c r="AJ28" s="143">
        <v>0.15</v>
      </c>
      <c r="AK28" s="143">
        <v>0.25</v>
      </c>
      <c r="AL28" s="143"/>
      <c r="AM28" s="143">
        <v>0.15</v>
      </c>
      <c r="AN28" s="143"/>
      <c r="AO28" s="172">
        <f>SUM(AD28:AN28)</f>
        <v>0.73</v>
      </c>
      <c r="AP28" s="163"/>
    </row>
    <row r="29" spans="1:42" ht="16.5" hidden="1" outlineLevel="2" thickBot="1">
      <c r="A29" s="23"/>
      <c r="B29" s="129"/>
      <c r="C29" s="37"/>
      <c r="D29" s="32"/>
      <c r="E29" s="46"/>
      <c r="F29" s="99"/>
      <c r="G29" s="83" t="s">
        <v>16</v>
      </c>
      <c r="H29" s="4" t="s">
        <v>17</v>
      </c>
      <c r="I29" s="4" t="s">
        <v>18</v>
      </c>
      <c r="J29" s="4" t="s">
        <v>19</v>
      </c>
      <c r="K29" s="5" t="s">
        <v>20</v>
      </c>
      <c r="L29" s="10"/>
      <c r="M29" s="97"/>
      <c r="N29" s="76"/>
      <c r="O29" s="83" t="s">
        <v>16</v>
      </c>
      <c r="P29" s="4" t="s">
        <v>17</v>
      </c>
      <c r="Q29" s="4" t="s">
        <v>18</v>
      </c>
      <c r="R29" s="4" t="s">
        <v>19</v>
      </c>
      <c r="S29" s="5" t="s">
        <v>20</v>
      </c>
      <c r="T29" s="10"/>
      <c r="U29" s="77"/>
      <c r="V29" s="149"/>
      <c r="W29" s="83"/>
      <c r="X29" s="4"/>
      <c r="Y29" s="4" t="s">
        <v>174</v>
      </c>
      <c r="Z29" s="5"/>
      <c r="AA29" s="10"/>
      <c r="AB29" s="154"/>
      <c r="AC29" s="162"/>
      <c r="AD29" s="171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72"/>
      <c r="AP29" s="163"/>
    </row>
    <row r="30" spans="1:42" ht="15.75" customHeight="1" hidden="1" outlineLevel="2">
      <c r="A30" s="25"/>
      <c r="B30" s="129"/>
      <c r="C30" s="37"/>
      <c r="D30" s="32"/>
      <c r="E30" s="46"/>
      <c r="F30" s="99"/>
      <c r="G30" s="183" t="s">
        <v>101</v>
      </c>
      <c r="H30" s="184"/>
      <c r="I30" s="184"/>
      <c r="J30" s="184"/>
      <c r="K30" s="185"/>
      <c r="L30" s="84"/>
      <c r="M30" s="97"/>
      <c r="N30" s="76"/>
      <c r="O30" s="183" t="s">
        <v>101</v>
      </c>
      <c r="P30" s="184"/>
      <c r="Q30" s="184"/>
      <c r="R30" s="184"/>
      <c r="S30" s="185"/>
      <c r="T30" s="84"/>
      <c r="U30" s="77"/>
      <c r="V30" s="149"/>
      <c r="W30" s="210" t="s">
        <v>179</v>
      </c>
      <c r="X30" s="178"/>
      <c r="Y30" s="178"/>
      <c r="Z30" s="211"/>
      <c r="AA30" s="84"/>
      <c r="AB30" s="154"/>
      <c r="AC30" s="162"/>
      <c r="AD30" s="171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72"/>
      <c r="AP30" s="163"/>
    </row>
    <row r="31" spans="1:42" ht="27" customHeight="1" hidden="1" outlineLevel="2">
      <c r="A31" s="26"/>
      <c r="B31" s="129"/>
      <c r="C31" s="37"/>
      <c r="D31" s="32"/>
      <c r="E31" s="46"/>
      <c r="F31" s="99"/>
      <c r="G31" s="189" t="s">
        <v>102</v>
      </c>
      <c r="H31" s="190"/>
      <c r="I31" s="190"/>
      <c r="J31" s="190"/>
      <c r="K31" s="191"/>
      <c r="L31" s="84"/>
      <c r="M31" s="97"/>
      <c r="N31" s="76"/>
      <c r="O31" s="189" t="s">
        <v>133</v>
      </c>
      <c r="P31" s="190"/>
      <c r="Q31" s="190"/>
      <c r="R31" s="190"/>
      <c r="S31" s="191"/>
      <c r="T31" s="84"/>
      <c r="U31" s="77"/>
      <c r="V31" s="149"/>
      <c r="W31" s="212"/>
      <c r="X31" s="213"/>
      <c r="Y31" s="213"/>
      <c r="Z31" s="214"/>
      <c r="AA31" s="84"/>
      <c r="AB31" s="154"/>
      <c r="AC31" s="162"/>
      <c r="AD31" s="171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72"/>
      <c r="AP31" s="163"/>
    </row>
    <row r="32" spans="1:42" ht="30.75" customHeight="1" hidden="1" outlineLevel="2">
      <c r="A32" s="26"/>
      <c r="B32" s="129"/>
      <c r="C32" s="37"/>
      <c r="D32" s="32"/>
      <c r="E32" s="46"/>
      <c r="F32" s="99"/>
      <c r="G32" s="189" t="s">
        <v>103</v>
      </c>
      <c r="H32" s="190"/>
      <c r="I32" s="190"/>
      <c r="J32" s="190"/>
      <c r="K32" s="191"/>
      <c r="L32" s="84"/>
      <c r="M32" s="97"/>
      <c r="N32" s="76"/>
      <c r="O32" s="189" t="s">
        <v>134</v>
      </c>
      <c r="P32" s="190"/>
      <c r="Q32" s="190"/>
      <c r="R32" s="190"/>
      <c r="S32" s="191"/>
      <c r="T32" s="84"/>
      <c r="U32" s="77"/>
      <c r="V32" s="149"/>
      <c r="W32" s="212"/>
      <c r="X32" s="213"/>
      <c r="Y32" s="213"/>
      <c r="Z32" s="214"/>
      <c r="AA32" s="84"/>
      <c r="AB32" s="154"/>
      <c r="AC32" s="162"/>
      <c r="AD32" s="171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72"/>
      <c r="AP32" s="163"/>
    </row>
    <row r="33" spans="1:42" ht="27" customHeight="1" hidden="1" outlineLevel="2">
      <c r="A33" s="26"/>
      <c r="B33" s="129"/>
      <c r="C33" s="37"/>
      <c r="D33" s="32"/>
      <c r="E33" s="46"/>
      <c r="F33" s="99"/>
      <c r="G33" s="189" t="s">
        <v>104</v>
      </c>
      <c r="H33" s="190"/>
      <c r="I33" s="190"/>
      <c r="J33" s="190"/>
      <c r="K33" s="191"/>
      <c r="L33" s="84"/>
      <c r="M33" s="97"/>
      <c r="N33" s="76"/>
      <c r="O33" s="189" t="s">
        <v>104</v>
      </c>
      <c r="P33" s="190"/>
      <c r="Q33" s="190"/>
      <c r="R33" s="190"/>
      <c r="S33" s="191"/>
      <c r="T33" s="84"/>
      <c r="U33" s="77"/>
      <c r="V33" s="149"/>
      <c r="W33" s="189"/>
      <c r="X33" s="190"/>
      <c r="Y33" s="190"/>
      <c r="Z33" s="191"/>
      <c r="AA33" s="84"/>
      <c r="AB33" s="154"/>
      <c r="AC33" s="162"/>
      <c r="AD33" s="171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72"/>
      <c r="AP33" s="163"/>
    </row>
    <row r="34" spans="1:42" ht="28.5" customHeight="1" hidden="1" outlineLevel="2">
      <c r="A34" s="26"/>
      <c r="B34" s="129"/>
      <c r="C34" s="37"/>
      <c r="D34" s="32"/>
      <c r="E34" s="46"/>
      <c r="F34" s="99"/>
      <c r="G34" s="189" t="s">
        <v>105</v>
      </c>
      <c r="H34" s="190"/>
      <c r="I34" s="190"/>
      <c r="J34" s="190"/>
      <c r="K34" s="191"/>
      <c r="L34" s="84"/>
      <c r="M34" s="97"/>
      <c r="N34" s="76"/>
      <c r="O34" s="189" t="s">
        <v>105</v>
      </c>
      <c r="P34" s="190"/>
      <c r="Q34" s="190"/>
      <c r="R34" s="190"/>
      <c r="S34" s="191"/>
      <c r="T34" s="84"/>
      <c r="U34" s="77"/>
      <c r="V34" s="149"/>
      <c r="W34" s="189"/>
      <c r="X34" s="190"/>
      <c r="Y34" s="190"/>
      <c r="Z34" s="191"/>
      <c r="AA34" s="84"/>
      <c r="AB34" s="154"/>
      <c r="AC34" s="162"/>
      <c r="AD34" s="171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72"/>
      <c r="AP34" s="163"/>
    </row>
    <row r="35" spans="1:42" ht="11.25" customHeight="1" hidden="1" outlineLevel="2" thickBot="1">
      <c r="A35" s="8"/>
      <c r="B35" s="130"/>
      <c r="C35" s="38"/>
      <c r="D35" s="33"/>
      <c r="E35" s="47"/>
      <c r="F35" s="100"/>
      <c r="G35" s="192"/>
      <c r="H35" s="193"/>
      <c r="I35" s="193"/>
      <c r="J35" s="193"/>
      <c r="K35" s="194"/>
      <c r="L35" s="84"/>
      <c r="M35" s="97"/>
      <c r="N35" s="76"/>
      <c r="O35" s="192"/>
      <c r="P35" s="193"/>
      <c r="Q35" s="193"/>
      <c r="R35" s="193"/>
      <c r="S35" s="194"/>
      <c r="T35" s="84"/>
      <c r="U35" s="77"/>
      <c r="V35" s="149"/>
      <c r="W35" s="192"/>
      <c r="X35" s="193"/>
      <c r="Y35" s="193"/>
      <c r="Z35" s="194"/>
      <c r="AA35" s="84"/>
      <c r="AB35" s="154"/>
      <c r="AC35" s="162"/>
      <c r="AD35" s="171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72"/>
      <c r="AP35" s="163"/>
    </row>
    <row r="36" spans="1:42" ht="28.5" customHeight="1" outlineLevel="1" collapsed="1" thickBot="1" thickTop="1">
      <c r="A36" s="22" t="s">
        <v>60</v>
      </c>
      <c r="B36" s="128">
        <f>C36+D36</f>
        <v>4</v>
      </c>
      <c r="C36" s="36">
        <v>3</v>
      </c>
      <c r="D36" s="35">
        <v>1</v>
      </c>
      <c r="E36" s="45">
        <v>0</v>
      </c>
      <c r="F36" s="98"/>
      <c r="G36" s="82"/>
      <c r="H36" s="1">
        <v>0.015</v>
      </c>
      <c r="I36" s="1">
        <v>0.2</v>
      </c>
      <c r="J36" s="1"/>
      <c r="K36" s="2">
        <v>0.3</v>
      </c>
      <c r="L36" s="9">
        <f>SUM(G36:K36)</f>
        <v>0.515</v>
      </c>
      <c r="M36" s="97"/>
      <c r="N36" s="76"/>
      <c r="O36" s="82"/>
      <c r="P36" s="1">
        <v>0.015</v>
      </c>
      <c r="Q36" s="1">
        <v>0.2</v>
      </c>
      <c r="R36" s="1"/>
      <c r="S36" s="2">
        <v>0.3</v>
      </c>
      <c r="T36" s="9">
        <f>SUM(O36:S36)</f>
        <v>0.515</v>
      </c>
      <c r="U36" s="77"/>
      <c r="V36" s="149"/>
      <c r="W36" s="82">
        <f>0.15+0.2</f>
        <v>0.35</v>
      </c>
      <c r="X36" s="1">
        <f>0.15+0.015</f>
        <v>0.16499999999999998</v>
      </c>
      <c r="Y36" s="1"/>
      <c r="Z36" s="2"/>
      <c r="AA36" s="9">
        <f>SUM(W36:Y36)</f>
        <v>0.5149999999999999</v>
      </c>
      <c r="AB36" s="154"/>
      <c r="AC36" s="162"/>
      <c r="AD36" s="171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72">
        <f>SUM(AD36:AN36)</f>
        <v>0</v>
      </c>
      <c r="AP36" s="163"/>
    </row>
    <row r="37" spans="1:42" ht="16.5" hidden="1" outlineLevel="2" thickBot="1">
      <c r="A37" s="23"/>
      <c r="B37" s="129"/>
      <c r="C37" s="37"/>
      <c r="D37" s="32"/>
      <c r="E37" s="46"/>
      <c r="F37" s="99"/>
      <c r="G37" s="83"/>
      <c r="H37" s="4" t="s">
        <v>16</v>
      </c>
      <c r="I37" s="4" t="s">
        <v>17</v>
      </c>
      <c r="J37" s="4"/>
      <c r="K37" s="5" t="s">
        <v>18</v>
      </c>
      <c r="L37" s="10"/>
      <c r="M37" s="97"/>
      <c r="N37" s="76"/>
      <c r="O37" s="83"/>
      <c r="P37" s="4" t="s">
        <v>16</v>
      </c>
      <c r="Q37" s="4" t="s">
        <v>17</v>
      </c>
      <c r="R37" s="4"/>
      <c r="S37" s="5" t="s">
        <v>18</v>
      </c>
      <c r="T37" s="10"/>
      <c r="U37" s="77"/>
      <c r="V37" s="149"/>
      <c r="W37" s="83"/>
      <c r="X37" s="4"/>
      <c r="Y37" s="4"/>
      <c r="Z37" s="5"/>
      <c r="AA37" s="10"/>
      <c r="AB37" s="154"/>
      <c r="AC37" s="162"/>
      <c r="AD37" s="171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72"/>
      <c r="AP37" s="163"/>
    </row>
    <row r="38" spans="1:42" ht="15.75" customHeight="1" hidden="1" outlineLevel="2">
      <c r="A38" s="25"/>
      <c r="B38" s="129"/>
      <c r="C38" s="37"/>
      <c r="D38" s="32"/>
      <c r="E38" s="46"/>
      <c r="F38" s="99"/>
      <c r="G38" s="183" t="s">
        <v>39</v>
      </c>
      <c r="H38" s="184"/>
      <c r="I38" s="184"/>
      <c r="J38" s="184"/>
      <c r="K38" s="185"/>
      <c r="L38" s="84"/>
      <c r="M38" s="97"/>
      <c r="N38" s="76"/>
      <c r="O38" s="183" t="s">
        <v>39</v>
      </c>
      <c r="P38" s="184"/>
      <c r="Q38" s="184"/>
      <c r="R38" s="184"/>
      <c r="S38" s="185"/>
      <c r="T38" s="84"/>
      <c r="U38" s="77"/>
      <c r="V38" s="149"/>
      <c r="W38" s="183"/>
      <c r="X38" s="184"/>
      <c r="Y38" s="184"/>
      <c r="Z38" s="185"/>
      <c r="AA38" s="84"/>
      <c r="AB38" s="154"/>
      <c r="AC38" s="162"/>
      <c r="AD38" s="171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72"/>
      <c r="AP38" s="163"/>
    </row>
    <row r="39" spans="1:42" ht="15.75" customHeight="1" hidden="1" outlineLevel="2">
      <c r="A39" s="26"/>
      <c r="B39" s="129"/>
      <c r="C39" s="37"/>
      <c r="D39" s="32"/>
      <c r="E39" s="46"/>
      <c r="F39" s="99"/>
      <c r="G39" s="189" t="s">
        <v>40</v>
      </c>
      <c r="H39" s="190"/>
      <c r="I39" s="190"/>
      <c r="J39" s="190"/>
      <c r="K39" s="191"/>
      <c r="L39" s="84"/>
      <c r="M39" s="97"/>
      <c r="N39" s="76"/>
      <c r="O39" s="189" t="s">
        <v>40</v>
      </c>
      <c r="P39" s="190"/>
      <c r="Q39" s="190"/>
      <c r="R39" s="190"/>
      <c r="S39" s="191"/>
      <c r="T39" s="84"/>
      <c r="U39" s="77"/>
      <c r="V39" s="149"/>
      <c r="W39" s="189"/>
      <c r="X39" s="190"/>
      <c r="Y39" s="190"/>
      <c r="Z39" s="191"/>
      <c r="AA39" s="84"/>
      <c r="AB39" s="154"/>
      <c r="AC39" s="162"/>
      <c r="AD39" s="171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72"/>
      <c r="AP39" s="163"/>
    </row>
    <row r="40" spans="1:42" ht="16.5" customHeight="1" hidden="1" outlineLevel="2" thickBot="1">
      <c r="A40" s="8"/>
      <c r="B40" s="130"/>
      <c r="C40" s="38"/>
      <c r="D40" s="33"/>
      <c r="E40" s="47"/>
      <c r="F40" s="100"/>
      <c r="G40" s="192" t="s">
        <v>41</v>
      </c>
      <c r="H40" s="193"/>
      <c r="I40" s="193"/>
      <c r="J40" s="193"/>
      <c r="K40" s="194"/>
      <c r="L40" s="84"/>
      <c r="M40" s="97"/>
      <c r="N40" s="76"/>
      <c r="O40" s="192" t="s">
        <v>41</v>
      </c>
      <c r="P40" s="193"/>
      <c r="Q40" s="193"/>
      <c r="R40" s="193"/>
      <c r="S40" s="194"/>
      <c r="T40" s="84"/>
      <c r="U40" s="77"/>
      <c r="V40" s="149"/>
      <c r="W40" s="192"/>
      <c r="X40" s="193"/>
      <c r="Y40" s="193"/>
      <c r="Z40" s="194"/>
      <c r="AA40" s="84"/>
      <c r="AB40" s="154"/>
      <c r="AC40" s="162"/>
      <c r="AD40" s="171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72"/>
      <c r="AP40" s="163"/>
    </row>
    <row r="41" spans="1:42" ht="28.5" customHeight="1" outlineLevel="1" collapsed="1" thickBot="1" thickTop="1">
      <c r="A41" s="22" t="s">
        <v>61</v>
      </c>
      <c r="B41" s="128">
        <f>C41+D41</f>
        <v>5</v>
      </c>
      <c r="C41" s="36">
        <v>1</v>
      </c>
      <c r="D41" s="35">
        <v>4</v>
      </c>
      <c r="E41" s="45">
        <v>2</v>
      </c>
      <c r="F41" s="98"/>
      <c r="G41" s="82">
        <v>0.1</v>
      </c>
      <c r="H41" s="1">
        <v>0.88</v>
      </c>
      <c r="I41" s="1"/>
      <c r="J41" s="1">
        <v>0.25</v>
      </c>
      <c r="K41" s="2">
        <v>0.5</v>
      </c>
      <c r="L41" s="9">
        <f>SUM(G41:K41)</f>
        <v>1.73</v>
      </c>
      <c r="M41" s="97"/>
      <c r="N41" s="76"/>
      <c r="O41" s="82">
        <v>0.1</v>
      </c>
      <c r="P41" s="1">
        <v>0.88</v>
      </c>
      <c r="Q41" s="1"/>
      <c r="R41" s="1">
        <v>0.25</v>
      </c>
      <c r="S41" s="2"/>
      <c r="T41" s="9">
        <f>SUM(O41:S41)</f>
        <v>1.23</v>
      </c>
      <c r="U41" s="77"/>
      <c r="V41" s="149"/>
      <c r="W41" s="82">
        <v>0.1</v>
      </c>
      <c r="X41" s="1">
        <f>0.015+0.65+0.1+0.25</f>
        <v>1.0150000000000001</v>
      </c>
      <c r="Y41" s="1">
        <f>0.015+0.1</f>
        <v>0.115</v>
      </c>
      <c r="Z41" s="2"/>
      <c r="AA41" s="9">
        <f>SUM(W41:Y41)</f>
        <v>1.2300000000000002</v>
      </c>
      <c r="AB41" s="154"/>
      <c r="AC41" s="162"/>
      <c r="AD41" s="171">
        <v>0.015</v>
      </c>
      <c r="AE41" s="143">
        <v>0.1</v>
      </c>
      <c r="AF41" s="143"/>
      <c r="AG41" s="143"/>
      <c r="AH41" s="143"/>
      <c r="AI41" s="143"/>
      <c r="AJ41" s="143"/>
      <c r="AK41" s="143"/>
      <c r="AL41" s="143"/>
      <c r="AM41" s="143"/>
      <c r="AN41" s="143"/>
      <c r="AO41" s="172">
        <f>SUM(AD41:AN41)</f>
        <v>0.115</v>
      </c>
      <c r="AP41" s="163"/>
    </row>
    <row r="42" spans="1:42" ht="16.5" hidden="1" outlineLevel="2" thickBot="1">
      <c r="A42" s="23"/>
      <c r="B42" s="129"/>
      <c r="C42" s="37"/>
      <c r="D42" s="32"/>
      <c r="E42" s="46"/>
      <c r="F42" s="99"/>
      <c r="G42" s="83" t="s">
        <v>16</v>
      </c>
      <c r="H42" s="4" t="s">
        <v>17</v>
      </c>
      <c r="I42" s="4"/>
      <c r="J42" s="4" t="s">
        <v>18</v>
      </c>
      <c r="K42" s="5" t="s">
        <v>19</v>
      </c>
      <c r="L42" s="10"/>
      <c r="M42" s="97"/>
      <c r="N42" s="76"/>
      <c r="O42" s="83" t="s">
        <v>16</v>
      </c>
      <c r="P42" s="4" t="s">
        <v>17</v>
      </c>
      <c r="Q42" s="4"/>
      <c r="R42" s="4" t="s">
        <v>18</v>
      </c>
      <c r="S42" s="5"/>
      <c r="T42" s="10"/>
      <c r="U42" s="77"/>
      <c r="V42" s="149"/>
      <c r="W42" s="83"/>
      <c r="X42" s="4"/>
      <c r="Y42" s="4" t="s">
        <v>174</v>
      </c>
      <c r="Z42" s="5"/>
      <c r="AA42" s="10"/>
      <c r="AB42" s="154"/>
      <c r="AC42" s="162"/>
      <c r="AD42" s="171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72"/>
      <c r="AP42" s="163"/>
    </row>
    <row r="43" spans="1:42" ht="21" customHeight="1" hidden="1" outlineLevel="2">
      <c r="A43" s="23"/>
      <c r="B43" s="129"/>
      <c r="C43" s="37"/>
      <c r="D43" s="32"/>
      <c r="E43" s="46"/>
      <c r="F43" s="99"/>
      <c r="G43" s="183" t="s">
        <v>12</v>
      </c>
      <c r="H43" s="184"/>
      <c r="I43" s="184"/>
      <c r="J43" s="184"/>
      <c r="K43" s="185"/>
      <c r="L43" s="84"/>
      <c r="M43" s="97"/>
      <c r="N43" s="76"/>
      <c r="O43" s="183" t="s">
        <v>12</v>
      </c>
      <c r="P43" s="184"/>
      <c r="Q43" s="184"/>
      <c r="R43" s="184"/>
      <c r="S43" s="185"/>
      <c r="T43" s="84"/>
      <c r="U43" s="77"/>
      <c r="V43" s="149"/>
      <c r="W43" s="183" t="s">
        <v>180</v>
      </c>
      <c r="X43" s="184"/>
      <c r="Y43" s="184"/>
      <c r="Z43" s="185"/>
      <c r="AA43" s="84"/>
      <c r="AB43" s="154"/>
      <c r="AC43" s="162"/>
      <c r="AD43" s="171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72"/>
      <c r="AP43" s="163"/>
    </row>
    <row r="44" spans="1:42" ht="30.75" customHeight="1" hidden="1" outlineLevel="2">
      <c r="A44" s="26"/>
      <c r="B44" s="129"/>
      <c r="C44" s="37"/>
      <c r="D44" s="32"/>
      <c r="E44" s="46"/>
      <c r="F44" s="99"/>
      <c r="G44" s="189" t="s">
        <v>106</v>
      </c>
      <c r="H44" s="190"/>
      <c r="I44" s="190"/>
      <c r="J44" s="190"/>
      <c r="K44" s="191"/>
      <c r="L44" s="84"/>
      <c r="M44" s="97"/>
      <c r="N44" s="76"/>
      <c r="O44" s="189" t="s">
        <v>106</v>
      </c>
      <c r="P44" s="190"/>
      <c r="Q44" s="190"/>
      <c r="R44" s="190"/>
      <c r="S44" s="191"/>
      <c r="T44" s="84"/>
      <c r="U44" s="77"/>
      <c r="V44" s="149"/>
      <c r="W44" s="189"/>
      <c r="X44" s="190"/>
      <c r="Y44" s="190"/>
      <c r="Z44" s="191"/>
      <c r="AA44" s="84"/>
      <c r="AB44" s="154"/>
      <c r="AC44" s="162"/>
      <c r="AD44" s="171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72"/>
      <c r="AP44" s="163"/>
    </row>
    <row r="45" spans="1:42" ht="21.75" customHeight="1" hidden="1" outlineLevel="2">
      <c r="A45" s="26"/>
      <c r="B45" s="129"/>
      <c r="C45" s="37"/>
      <c r="D45" s="32"/>
      <c r="E45" s="46"/>
      <c r="F45" s="99"/>
      <c r="G45" s="189" t="s">
        <v>107</v>
      </c>
      <c r="H45" s="190"/>
      <c r="I45" s="190"/>
      <c r="J45" s="190"/>
      <c r="K45" s="191"/>
      <c r="L45" s="84"/>
      <c r="M45" s="97"/>
      <c r="N45" s="76"/>
      <c r="O45" s="189" t="s">
        <v>107</v>
      </c>
      <c r="P45" s="190"/>
      <c r="Q45" s="190"/>
      <c r="R45" s="190"/>
      <c r="S45" s="191"/>
      <c r="T45" s="84"/>
      <c r="U45" s="77"/>
      <c r="V45" s="149"/>
      <c r="W45" s="189"/>
      <c r="X45" s="190"/>
      <c r="Y45" s="190"/>
      <c r="Z45" s="191"/>
      <c r="AA45" s="84"/>
      <c r="AB45" s="154"/>
      <c r="AC45" s="162"/>
      <c r="AD45" s="171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72"/>
      <c r="AP45" s="163"/>
    </row>
    <row r="46" spans="1:42" ht="21" customHeight="1" hidden="1" outlineLevel="2" thickBot="1">
      <c r="A46" s="8"/>
      <c r="B46" s="130"/>
      <c r="C46" s="38"/>
      <c r="D46" s="33"/>
      <c r="E46" s="47"/>
      <c r="F46" s="100"/>
      <c r="G46" s="192" t="s">
        <v>108</v>
      </c>
      <c r="H46" s="193"/>
      <c r="I46" s="193"/>
      <c r="J46" s="193"/>
      <c r="K46" s="194"/>
      <c r="L46" s="84"/>
      <c r="M46" s="97"/>
      <c r="N46" s="76"/>
      <c r="O46" s="192"/>
      <c r="P46" s="193"/>
      <c r="Q46" s="193"/>
      <c r="R46" s="193"/>
      <c r="S46" s="194"/>
      <c r="T46" s="84"/>
      <c r="U46" s="77"/>
      <c r="V46" s="149"/>
      <c r="W46" s="192"/>
      <c r="X46" s="193"/>
      <c r="Y46" s="193"/>
      <c r="Z46" s="194"/>
      <c r="AA46" s="84"/>
      <c r="AB46" s="154"/>
      <c r="AC46" s="162"/>
      <c r="AD46" s="171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72"/>
      <c r="AP46" s="163"/>
    </row>
    <row r="47" spans="1:42" ht="28.5" customHeight="1" outlineLevel="1" collapsed="1" thickBot="1" thickTop="1">
      <c r="A47" s="22" t="s">
        <v>66</v>
      </c>
      <c r="B47" s="128">
        <f>C47+D47</f>
        <v>2</v>
      </c>
      <c r="C47" s="36">
        <v>1</v>
      </c>
      <c r="D47" s="35">
        <v>1</v>
      </c>
      <c r="E47" s="45">
        <v>1</v>
      </c>
      <c r="F47" s="98"/>
      <c r="G47" s="82"/>
      <c r="H47" s="1">
        <v>0.02</v>
      </c>
      <c r="I47" s="1"/>
      <c r="J47" s="1"/>
      <c r="K47" s="2"/>
      <c r="L47" s="9">
        <v>0.02</v>
      </c>
      <c r="M47" s="97"/>
      <c r="N47" s="76"/>
      <c r="O47" s="82"/>
      <c r="P47" s="1">
        <v>0.02</v>
      </c>
      <c r="Q47" s="1"/>
      <c r="R47" s="1"/>
      <c r="S47" s="2"/>
      <c r="T47" s="9">
        <v>0.02</v>
      </c>
      <c r="U47" s="77"/>
      <c r="V47" s="149"/>
      <c r="W47" s="82"/>
      <c r="X47" s="1">
        <v>0.01</v>
      </c>
      <c r="Y47" s="1">
        <v>0.01</v>
      </c>
      <c r="Z47" s="2"/>
      <c r="AA47" s="9">
        <f>SUM(W47:Y47)</f>
        <v>0.02</v>
      </c>
      <c r="AB47" s="154"/>
      <c r="AC47" s="162"/>
      <c r="AD47" s="171">
        <v>0.01</v>
      </c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72">
        <f>SUM(AD47:AN47)</f>
        <v>0.01</v>
      </c>
      <c r="AP47" s="163"/>
    </row>
    <row r="48" spans="1:42" ht="20.25" customHeight="1" hidden="1" outlineLevel="2" thickBot="1">
      <c r="A48" s="23"/>
      <c r="B48" s="129"/>
      <c r="C48" s="37"/>
      <c r="D48" s="32"/>
      <c r="E48" s="46"/>
      <c r="F48" s="99"/>
      <c r="G48" s="83"/>
      <c r="H48" s="4" t="s">
        <v>16</v>
      </c>
      <c r="I48" s="4"/>
      <c r="J48" s="4"/>
      <c r="K48" s="5"/>
      <c r="L48" s="10"/>
      <c r="M48" s="97"/>
      <c r="N48" s="76"/>
      <c r="O48" s="83"/>
      <c r="P48" s="4" t="s">
        <v>16</v>
      </c>
      <c r="Q48" s="4"/>
      <c r="R48" s="4"/>
      <c r="S48" s="5"/>
      <c r="T48" s="10"/>
      <c r="U48" s="77"/>
      <c r="V48" s="149"/>
      <c r="W48" s="83"/>
      <c r="X48" s="4"/>
      <c r="Y48" s="4" t="s">
        <v>174</v>
      </c>
      <c r="Z48" s="5"/>
      <c r="AA48" s="10"/>
      <c r="AB48" s="154"/>
      <c r="AC48" s="162"/>
      <c r="AD48" s="171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72"/>
      <c r="AP48" s="163"/>
    </row>
    <row r="49" spans="1:42" ht="22.5" customHeight="1" hidden="1" outlineLevel="2" thickBot="1">
      <c r="A49" s="24"/>
      <c r="B49" s="130"/>
      <c r="C49" s="38"/>
      <c r="D49" s="33"/>
      <c r="E49" s="47"/>
      <c r="F49" s="100"/>
      <c r="G49" s="207" t="s">
        <v>39</v>
      </c>
      <c r="H49" s="208"/>
      <c r="I49" s="208"/>
      <c r="J49" s="208"/>
      <c r="K49" s="209"/>
      <c r="L49" s="84"/>
      <c r="M49" s="97"/>
      <c r="N49" s="76"/>
      <c r="O49" s="207" t="s">
        <v>39</v>
      </c>
      <c r="P49" s="208"/>
      <c r="Q49" s="208"/>
      <c r="R49" s="208"/>
      <c r="S49" s="209"/>
      <c r="T49" s="84"/>
      <c r="U49" s="77"/>
      <c r="V49" s="149"/>
      <c r="W49" s="183" t="s">
        <v>175</v>
      </c>
      <c r="X49" s="184"/>
      <c r="Y49" s="184"/>
      <c r="Z49" s="185"/>
      <c r="AA49" s="84"/>
      <c r="AB49" s="154"/>
      <c r="AC49" s="162"/>
      <c r="AD49" s="171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72"/>
      <c r="AP49" s="163"/>
    </row>
    <row r="50" spans="1:42" ht="28.5" customHeight="1" outlineLevel="1" collapsed="1" thickBot="1" thickTop="1">
      <c r="A50" s="22" t="s">
        <v>62</v>
      </c>
      <c r="B50" s="128">
        <f>C50+D50</f>
        <v>8</v>
      </c>
      <c r="C50" s="36">
        <v>4</v>
      </c>
      <c r="D50" s="35">
        <v>4</v>
      </c>
      <c r="E50" s="45">
        <v>2</v>
      </c>
      <c r="F50" s="98"/>
      <c r="G50" s="82">
        <v>0.6</v>
      </c>
      <c r="H50" s="1">
        <v>1.06</v>
      </c>
      <c r="I50" s="1">
        <v>0.2</v>
      </c>
      <c r="J50" s="1">
        <v>0.25</v>
      </c>
      <c r="K50" s="2">
        <v>0.3</v>
      </c>
      <c r="L50" s="9">
        <f>SUM(G50:K50)</f>
        <v>2.41</v>
      </c>
      <c r="M50" s="97"/>
      <c r="N50" s="76"/>
      <c r="O50" s="82">
        <v>0.6</v>
      </c>
      <c r="P50" s="1">
        <v>0.06</v>
      </c>
      <c r="Q50" s="1">
        <v>0.15</v>
      </c>
      <c r="R50" s="1">
        <v>0.25</v>
      </c>
      <c r="S50" s="2">
        <v>0.3</v>
      </c>
      <c r="T50" s="9">
        <f>SUM(O50:S50)</f>
        <v>1.36</v>
      </c>
      <c r="U50" s="77"/>
      <c r="V50" s="149"/>
      <c r="W50" s="82">
        <f>0.5+0.1</f>
        <v>0.6</v>
      </c>
      <c r="X50" s="1">
        <f>0.1+0.03+0.05+0.15+0.3</f>
        <v>0.6299999999999999</v>
      </c>
      <c r="Y50" s="1">
        <f>0.1+0.03</f>
        <v>0.13</v>
      </c>
      <c r="Z50" s="2"/>
      <c r="AA50" s="9">
        <f>SUM(W50:Y50)</f>
        <v>1.3599999999999999</v>
      </c>
      <c r="AB50" s="154"/>
      <c r="AC50" s="162"/>
      <c r="AD50" s="171">
        <v>0.03</v>
      </c>
      <c r="AE50" s="143"/>
      <c r="AF50" s="143"/>
      <c r="AG50" s="143"/>
      <c r="AH50" s="143">
        <v>0.1</v>
      </c>
      <c r="AI50" s="143"/>
      <c r="AJ50" s="143"/>
      <c r="AK50" s="143"/>
      <c r="AL50" s="143"/>
      <c r="AM50" s="143"/>
      <c r="AN50" s="143"/>
      <c r="AO50" s="172">
        <f>SUM(AD50:AN50)</f>
        <v>0.13</v>
      </c>
      <c r="AP50" s="163"/>
    </row>
    <row r="51" spans="1:42" ht="26.25" customHeight="1" hidden="1" outlineLevel="2" thickBot="1">
      <c r="A51" s="23"/>
      <c r="B51" s="129"/>
      <c r="C51" s="37"/>
      <c r="D51" s="32"/>
      <c r="E51" s="46"/>
      <c r="F51" s="99"/>
      <c r="G51" s="83" t="s">
        <v>16</v>
      </c>
      <c r="H51" s="4" t="s">
        <v>17</v>
      </c>
      <c r="I51" s="4" t="s">
        <v>18</v>
      </c>
      <c r="J51" s="4" t="s">
        <v>19</v>
      </c>
      <c r="K51" s="5" t="s">
        <v>20</v>
      </c>
      <c r="L51" s="10"/>
      <c r="M51" s="97"/>
      <c r="N51" s="76"/>
      <c r="O51" s="83" t="s">
        <v>16</v>
      </c>
      <c r="P51" s="4" t="s">
        <v>17</v>
      </c>
      <c r="Q51" s="4" t="s">
        <v>18</v>
      </c>
      <c r="R51" s="4" t="s">
        <v>19</v>
      </c>
      <c r="S51" s="5" t="s">
        <v>20</v>
      </c>
      <c r="T51" s="10"/>
      <c r="U51" s="77"/>
      <c r="V51" s="149"/>
      <c r="W51" s="83"/>
      <c r="X51" s="4"/>
      <c r="Y51" s="4" t="s">
        <v>174</v>
      </c>
      <c r="Z51" s="5"/>
      <c r="AA51" s="10"/>
      <c r="AB51" s="154"/>
      <c r="AC51" s="162"/>
      <c r="AD51" s="171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72"/>
      <c r="AP51" s="163"/>
    </row>
    <row r="52" spans="1:42" ht="15.75" customHeight="1" hidden="1" outlineLevel="2">
      <c r="A52" s="23"/>
      <c r="B52" s="129"/>
      <c r="C52" s="37"/>
      <c r="D52" s="32"/>
      <c r="E52" s="46"/>
      <c r="F52" s="99"/>
      <c r="G52" s="183" t="s">
        <v>13</v>
      </c>
      <c r="H52" s="184"/>
      <c r="I52" s="184"/>
      <c r="J52" s="184"/>
      <c r="K52" s="185"/>
      <c r="L52" s="84"/>
      <c r="M52" s="97"/>
      <c r="N52" s="76"/>
      <c r="O52" s="183" t="s">
        <v>13</v>
      </c>
      <c r="P52" s="184"/>
      <c r="Q52" s="184"/>
      <c r="R52" s="184"/>
      <c r="S52" s="185"/>
      <c r="T52" s="84"/>
      <c r="U52" s="77"/>
      <c r="V52" s="149"/>
      <c r="W52" s="183" t="s">
        <v>181</v>
      </c>
      <c r="X52" s="184"/>
      <c r="Y52" s="184"/>
      <c r="Z52" s="185"/>
      <c r="AA52" s="84"/>
      <c r="AB52" s="154"/>
      <c r="AC52" s="162"/>
      <c r="AD52" s="171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72"/>
      <c r="AP52" s="163"/>
    </row>
    <row r="53" spans="1:42" ht="15.75" customHeight="1" hidden="1" outlineLevel="2">
      <c r="A53" s="26"/>
      <c r="B53" s="129"/>
      <c r="C53" s="37"/>
      <c r="D53" s="32"/>
      <c r="E53" s="46"/>
      <c r="F53" s="99"/>
      <c r="G53" s="189" t="s">
        <v>22</v>
      </c>
      <c r="H53" s="190"/>
      <c r="I53" s="190"/>
      <c r="J53" s="190"/>
      <c r="K53" s="191"/>
      <c r="L53" s="84"/>
      <c r="M53" s="97"/>
      <c r="N53" s="76"/>
      <c r="O53" s="189" t="s">
        <v>135</v>
      </c>
      <c r="P53" s="190"/>
      <c r="Q53" s="190"/>
      <c r="R53" s="190"/>
      <c r="S53" s="191"/>
      <c r="T53" s="84"/>
      <c r="U53" s="77"/>
      <c r="V53" s="149"/>
      <c r="W53" s="189"/>
      <c r="X53" s="190"/>
      <c r="Y53" s="190"/>
      <c r="Z53" s="191"/>
      <c r="AA53" s="84"/>
      <c r="AB53" s="154"/>
      <c r="AC53" s="162"/>
      <c r="AD53" s="171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72"/>
      <c r="AP53" s="163"/>
    </row>
    <row r="54" spans="1:42" ht="15.75" customHeight="1" hidden="1" outlineLevel="2">
      <c r="A54" s="26"/>
      <c r="B54" s="129"/>
      <c r="C54" s="37"/>
      <c r="D54" s="32"/>
      <c r="E54" s="46"/>
      <c r="F54" s="99"/>
      <c r="G54" s="189" t="s">
        <v>109</v>
      </c>
      <c r="H54" s="190"/>
      <c r="I54" s="190"/>
      <c r="J54" s="190"/>
      <c r="K54" s="191"/>
      <c r="L54" s="84"/>
      <c r="M54" s="97"/>
      <c r="N54" s="76"/>
      <c r="O54" s="189" t="s">
        <v>136</v>
      </c>
      <c r="P54" s="190"/>
      <c r="Q54" s="190"/>
      <c r="R54" s="190"/>
      <c r="S54" s="191"/>
      <c r="T54" s="84"/>
      <c r="U54" s="77"/>
      <c r="V54" s="149"/>
      <c r="W54" s="189"/>
      <c r="X54" s="190"/>
      <c r="Y54" s="190"/>
      <c r="Z54" s="191"/>
      <c r="AA54" s="84"/>
      <c r="AB54" s="154"/>
      <c r="AC54" s="162"/>
      <c r="AD54" s="171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72"/>
      <c r="AP54" s="163"/>
    </row>
    <row r="55" spans="1:42" ht="15.75" customHeight="1" hidden="1" outlineLevel="2">
      <c r="A55" s="26"/>
      <c r="B55" s="129"/>
      <c r="C55" s="37"/>
      <c r="D55" s="32"/>
      <c r="E55" s="46"/>
      <c r="F55" s="99"/>
      <c r="G55" s="189" t="s">
        <v>14</v>
      </c>
      <c r="H55" s="190"/>
      <c r="I55" s="190"/>
      <c r="J55" s="190"/>
      <c r="K55" s="191"/>
      <c r="L55" s="84"/>
      <c r="M55" s="97"/>
      <c r="N55" s="76"/>
      <c r="O55" s="189" t="s">
        <v>14</v>
      </c>
      <c r="P55" s="190"/>
      <c r="Q55" s="190"/>
      <c r="R55" s="190"/>
      <c r="S55" s="191"/>
      <c r="T55" s="84"/>
      <c r="U55" s="77"/>
      <c r="V55" s="149"/>
      <c r="W55" s="189"/>
      <c r="X55" s="190"/>
      <c r="Y55" s="190"/>
      <c r="Z55" s="191"/>
      <c r="AA55" s="84"/>
      <c r="AB55" s="154"/>
      <c r="AC55" s="162"/>
      <c r="AD55" s="171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72"/>
      <c r="AP55" s="163"/>
    </row>
    <row r="56" spans="1:42" ht="15.75" customHeight="1" hidden="1" outlineLevel="2">
      <c r="A56" s="26"/>
      <c r="B56" s="129"/>
      <c r="C56" s="37"/>
      <c r="D56" s="32"/>
      <c r="E56" s="46"/>
      <c r="F56" s="99"/>
      <c r="G56" s="189" t="s">
        <v>15</v>
      </c>
      <c r="H56" s="190"/>
      <c r="I56" s="190"/>
      <c r="J56" s="190"/>
      <c r="K56" s="191"/>
      <c r="L56" s="84"/>
      <c r="M56" s="97"/>
      <c r="N56" s="76"/>
      <c r="O56" s="189" t="s">
        <v>15</v>
      </c>
      <c r="P56" s="190"/>
      <c r="Q56" s="190"/>
      <c r="R56" s="190"/>
      <c r="S56" s="191"/>
      <c r="T56" s="84"/>
      <c r="U56" s="77"/>
      <c r="V56" s="149"/>
      <c r="W56" s="189"/>
      <c r="X56" s="190"/>
      <c r="Y56" s="190"/>
      <c r="Z56" s="191"/>
      <c r="AA56" s="84"/>
      <c r="AB56" s="154"/>
      <c r="AC56" s="162"/>
      <c r="AD56" s="171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72"/>
      <c r="AP56" s="163"/>
    </row>
    <row r="57" spans="1:42" ht="10.5" customHeight="1" hidden="1" outlineLevel="2" thickBot="1">
      <c r="A57" s="8"/>
      <c r="B57" s="130"/>
      <c r="C57" s="38"/>
      <c r="D57" s="33"/>
      <c r="E57" s="47"/>
      <c r="F57" s="100"/>
      <c r="G57" s="186"/>
      <c r="H57" s="187"/>
      <c r="I57" s="187"/>
      <c r="J57" s="187"/>
      <c r="K57" s="188"/>
      <c r="L57" s="84"/>
      <c r="M57" s="97"/>
      <c r="N57" s="76"/>
      <c r="O57" s="186"/>
      <c r="P57" s="187"/>
      <c r="Q57" s="187"/>
      <c r="R57" s="187"/>
      <c r="S57" s="188"/>
      <c r="T57" s="84"/>
      <c r="U57" s="77"/>
      <c r="V57" s="149"/>
      <c r="W57" s="186"/>
      <c r="X57" s="187"/>
      <c r="Y57" s="187"/>
      <c r="Z57" s="188"/>
      <c r="AA57" s="84"/>
      <c r="AB57" s="154"/>
      <c r="AC57" s="162"/>
      <c r="AD57" s="171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72"/>
      <c r="AP57" s="163"/>
    </row>
    <row r="58" spans="1:42" ht="28.5" customHeight="1" outlineLevel="1" collapsed="1" thickBot="1" thickTop="1">
      <c r="A58" s="22" t="s">
        <v>63</v>
      </c>
      <c r="B58" s="128">
        <f>C58+D58</f>
        <v>1</v>
      </c>
      <c r="C58" s="36">
        <v>1</v>
      </c>
      <c r="D58" s="35">
        <v>0</v>
      </c>
      <c r="E58" s="45">
        <v>0</v>
      </c>
      <c r="F58" s="98"/>
      <c r="G58" s="82">
        <v>0.1</v>
      </c>
      <c r="H58" s="1">
        <v>0.02</v>
      </c>
      <c r="I58" s="1"/>
      <c r="J58" s="1"/>
      <c r="K58" s="2"/>
      <c r="L58" s="9">
        <f>SUM(G58:K58)</f>
        <v>0.12000000000000001</v>
      </c>
      <c r="M58" s="97"/>
      <c r="N58" s="76"/>
      <c r="O58" s="82">
        <v>0.1</v>
      </c>
      <c r="P58" s="1">
        <v>0.02</v>
      </c>
      <c r="Q58" s="1"/>
      <c r="R58" s="1"/>
      <c r="S58" s="2"/>
      <c r="T58" s="9">
        <f>SUM(O58:S58)</f>
        <v>0.12000000000000001</v>
      </c>
      <c r="U58" s="77"/>
      <c r="V58" s="149"/>
      <c r="W58" s="82">
        <v>0.12</v>
      </c>
      <c r="X58" s="1"/>
      <c r="Y58" s="1"/>
      <c r="Z58" s="2"/>
      <c r="AA58" s="9">
        <f>SUM(W58:Y58)</f>
        <v>0.12</v>
      </c>
      <c r="AB58" s="154"/>
      <c r="AC58" s="162"/>
      <c r="AD58" s="171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72">
        <f>SUM(AD58:AN58)</f>
        <v>0</v>
      </c>
      <c r="AP58" s="163"/>
    </row>
    <row r="59" spans="1:42" ht="16.5" hidden="1" outlineLevel="2" thickBot="1">
      <c r="A59" s="23"/>
      <c r="B59" s="129"/>
      <c r="C59" s="37"/>
      <c r="D59" s="32"/>
      <c r="E59" s="46"/>
      <c r="F59" s="99"/>
      <c r="G59" s="83" t="s">
        <v>16</v>
      </c>
      <c r="H59" s="4" t="s">
        <v>17</v>
      </c>
      <c r="I59" s="4"/>
      <c r="J59" s="4"/>
      <c r="K59" s="5"/>
      <c r="L59" s="10"/>
      <c r="M59" s="97"/>
      <c r="N59" s="76"/>
      <c r="O59" s="83" t="s">
        <v>16</v>
      </c>
      <c r="P59" s="4" t="s">
        <v>17</v>
      </c>
      <c r="Q59" s="4"/>
      <c r="R59" s="4"/>
      <c r="S59" s="5"/>
      <c r="T59" s="10"/>
      <c r="U59" s="77"/>
      <c r="V59" s="149"/>
      <c r="W59" s="83"/>
      <c r="X59" s="4"/>
      <c r="Y59" s="4"/>
      <c r="Z59" s="5"/>
      <c r="AA59" s="10"/>
      <c r="AB59" s="154"/>
      <c r="AC59" s="162"/>
      <c r="AD59" s="171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72"/>
      <c r="AP59" s="163"/>
    </row>
    <row r="60" spans="1:42" ht="26.25" customHeight="1" hidden="1" outlineLevel="2" thickBot="1">
      <c r="A60" s="24"/>
      <c r="B60" s="130"/>
      <c r="C60" s="38"/>
      <c r="D60" s="33"/>
      <c r="E60" s="47"/>
      <c r="F60" s="100"/>
      <c r="G60" s="207" t="s">
        <v>42</v>
      </c>
      <c r="H60" s="208"/>
      <c r="I60" s="208"/>
      <c r="J60" s="208"/>
      <c r="K60" s="209"/>
      <c r="L60" s="84"/>
      <c r="M60" s="97"/>
      <c r="N60" s="76"/>
      <c r="O60" s="207" t="s">
        <v>42</v>
      </c>
      <c r="P60" s="208"/>
      <c r="Q60" s="208"/>
      <c r="R60" s="208"/>
      <c r="S60" s="209"/>
      <c r="T60" s="84"/>
      <c r="U60" s="77"/>
      <c r="V60" s="149"/>
      <c r="W60" s="207"/>
      <c r="X60" s="208"/>
      <c r="Y60" s="208"/>
      <c r="Z60" s="209"/>
      <c r="AA60" s="84"/>
      <c r="AB60" s="154"/>
      <c r="AC60" s="162"/>
      <c r="AD60" s="171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72"/>
      <c r="AP60" s="163"/>
    </row>
    <row r="61" spans="1:42" ht="43.5" customHeight="1" outlineLevel="1" collapsed="1" thickBot="1" thickTop="1">
      <c r="A61" s="22" t="s">
        <v>64</v>
      </c>
      <c r="B61" s="128">
        <f>C61+D61</f>
        <v>7</v>
      </c>
      <c r="C61" s="36">
        <v>4</v>
      </c>
      <c r="D61" s="35">
        <v>3</v>
      </c>
      <c r="E61" s="45">
        <v>6</v>
      </c>
      <c r="F61" s="98"/>
      <c r="G61" s="82">
        <v>0.6</v>
      </c>
      <c r="H61" s="1">
        <v>0.54</v>
      </c>
      <c r="I61" s="1">
        <v>1.15</v>
      </c>
      <c r="J61" s="3">
        <v>1</v>
      </c>
      <c r="K61" s="2">
        <v>1.4</v>
      </c>
      <c r="L61" s="9">
        <f>SUM(G61:K61)</f>
        <v>4.6899999999999995</v>
      </c>
      <c r="M61" s="97"/>
      <c r="N61" s="76"/>
      <c r="O61" s="82">
        <v>0.6</v>
      </c>
      <c r="P61" s="1">
        <v>0.34</v>
      </c>
      <c r="Q61" s="1">
        <v>1.15</v>
      </c>
      <c r="R61" s="3">
        <v>0.7</v>
      </c>
      <c r="S61" s="2">
        <v>1</v>
      </c>
      <c r="T61" s="9">
        <f>SUM(O61:S61)</f>
        <v>3.79</v>
      </c>
      <c r="U61" s="77"/>
      <c r="V61" s="149"/>
      <c r="W61" s="82">
        <f>0.1+0.4+0.25</f>
        <v>0.75</v>
      </c>
      <c r="X61" s="1">
        <f>0.1+0.03+0.15+0.25+0.25+0.25</f>
        <v>1.03</v>
      </c>
      <c r="Y61" s="1">
        <f>0.25+0.06+0.75+0.25+0.2+0.25+0.25</f>
        <v>2.01</v>
      </c>
      <c r="Z61" s="2"/>
      <c r="AA61" s="9">
        <f>SUM(W61:Y61)</f>
        <v>3.79</v>
      </c>
      <c r="AB61" s="154"/>
      <c r="AC61" s="162"/>
      <c r="AD61" s="171">
        <v>0.06</v>
      </c>
      <c r="AE61" s="143"/>
      <c r="AF61" s="143"/>
      <c r="AG61" s="143"/>
      <c r="AH61" s="143">
        <v>0.25</v>
      </c>
      <c r="AI61" s="143">
        <v>0.75</v>
      </c>
      <c r="AJ61" s="143">
        <v>0.45</v>
      </c>
      <c r="AK61" s="143">
        <v>0.25</v>
      </c>
      <c r="AL61" s="143">
        <v>0.25</v>
      </c>
      <c r="AM61" s="143"/>
      <c r="AN61" s="143"/>
      <c r="AO61" s="172">
        <f>SUM(AD61:AN61)</f>
        <v>2.01</v>
      </c>
      <c r="AP61" s="163"/>
    </row>
    <row r="62" spans="1:42" ht="16.5" hidden="1" outlineLevel="2" thickBot="1">
      <c r="A62" s="23"/>
      <c r="B62" s="129"/>
      <c r="C62" s="37"/>
      <c r="D62" s="32"/>
      <c r="E62" s="46"/>
      <c r="F62" s="99"/>
      <c r="G62" s="83" t="s">
        <v>16</v>
      </c>
      <c r="H62" s="4" t="s">
        <v>17</v>
      </c>
      <c r="I62" s="4" t="s">
        <v>18</v>
      </c>
      <c r="J62" s="4" t="s">
        <v>19</v>
      </c>
      <c r="K62" s="5" t="s">
        <v>20</v>
      </c>
      <c r="L62" s="10"/>
      <c r="M62" s="97"/>
      <c r="N62" s="76"/>
      <c r="O62" s="83" t="s">
        <v>16</v>
      </c>
      <c r="P62" s="4" t="s">
        <v>17</v>
      </c>
      <c r="Q62" s="4" t="s">
        <v>18</v>
      </c>
      <c r="R62" s="4" t="s">
        <v>19</v>
      </c>
      <c r="S62" s="5" t="s">
        <v>20</v>
      </c>
      <c r="T62" s="10"/>
      <c r="U62" s="77"/>
      <c r="V62" s="149"/>
      <c r="W62" s="83"/>
      <c r="X62" s="4"/>
      <c r="Y62" s="4" t="s">
        <v>174</v>
      </c>
      <c r="Z62" s="5"/>
      <c r="AA62" s="10"/>
      <c r="AB62" s="154"/>
      <c r="AC62" s="162"/>
      <c r="AD62" s="171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72"/>
      <c r="AP62" s="163"/>
    </row>
    <row r="63" spans="1:42" ht="27.75" customHeight="1" hidden="1" outlineLevel="2">
      <c r="A63" s="23"/>
      <c r="B63" s="129"/>
      <c r="C63" s="37"/>
      <c r="D63" s="32"/>
      <c r="E63" s="46"/>
      <c r="F63" s="99"/>
      <c r="G63" s="183" t="s">
        <v>95</v>
      </c>
      <c r="H63" s="184"/>
      <c r="I63" s="184"/>
      <c r="J63" s="184"/>
      <c r="K63" s="185"/>
      <c r="L63" s="84"/>
      <c r="M63" s="97"/>
      <c r="N63" s="76"/>
      <c r="O63" s="183" t="s">
        <v>95</v>
      </c>
      <c r="P63" s="184"/>
      <c r="Q63" s="184"/>
      <c r="R63" s="184"/>
      <c r="S63" s="185"/>
      <c r="T63" s="84"/>
      <c r="U63" s="77"/>
      <c r="V63" s="149"/>
      <c r="W63" s="198" t="s">
        <v>182</v>
      </c>
      <c r="X63" s="199"/>
      <c r="Y63" s="199"/>
      <c r="Z63" s="200"/>
      <c r="AA63" s="84"/>
      <c r="AB63" s="154"/>
      <c r="AC63" s="162"/>
      <c r="AD63" s="171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72"/>
      <c r="AP63" s="163"/>
    </row>
    <row r="64" spans="1:42" ht="15.75" customHeight="1" hidden="1" outlineLevel="2">
      <c r="A64" s="26"/>
      <c r="B64" s="129"/>
      <c r="C64" s="37"/>
      <c r="D64" s="32"/>
      <c r="E64" s="46"/>
      <c r="F64" s="99"/>
      <c r="G64" s="189" t="s">
        <v>131</v>
      </c>
      <c r="H64" s="190"/>
      <c r="I64" s="190"/>
      <c r="J64" s="190"/>
      <c r="K64" s="191"/>
      <c r="L64" s="84"/>
      <c r="M64" s="97"/>
      <c r="N64" s="76"/>
      <c r="O64" s="189" t="s">
        <v>139</v>
      </c>
      <c r="P64" s="190"/>
      <c r="Q64" s="190"/>
      <c r="R64" s="190"/>
      <c r="S64" s="191"/>
      <c r="T64" s="84"/>
      <c r="U64" s="77"/>
      <c r="V64" s="149"/>
      <c r="W64" s="201"/>
      <c r="X64" s="202"/>
      <c r="Y64" s="202"/>
      <c r="Z64" s="203"/>
      <c r="AA64" s="84"/>
      <c r="AB64" s="154"/>
      <c r="AC64" s="162"/>
      <c r="AD64" s="171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72"/>
      <c r="AP64" s="163"/>
    </row>
    <row r="65" spans="1:42" ht="15.75" customHeight="1" hidden="1" outlineLevel="2">
      <c r="A65" s="26"/>
      <c r="B65" s="129"/>
      <c r="C65" s="37"/>
      <c r="D65" s="32"/>
      <c r="E65" s="46"/>
      <c r="F65" s="99"/>
      <c r="G65" s="201" t="s">
        <v>97</v>
      </c>
      <c r="H65" s="202"/>
      <c r="I65" s="202"/>
      <c r="J65" s="202"/>
      <c r="K65" s="203"/>
      <c r="L65" s="84"/>
      <c r="M65" s="97"/>
      <c r="N65" s="76"/>
      <c r="O65" s="201" t="s">
        <v>97</v>
      </c>
      <c r="P65" s="202"/>
      <c r="Q65" s="202"/>
      <c r="R65" s="202"/>
      <c r="S65" s="203"/>
      <c r="T65" s="84"/>
      <c r="U65" s="77"/>
      <c r="V65" s="149"/>
      <c r="W65" s="201"/>
      <c r="X65" s="202"/>
      <c r="Y65" s="202"/>
      <c r="Z65" s="203"/>
      <c r="AA65" s="84"/>
      <c r="AB65" s="154"/>
      <c r="AC65" s="162"/>
      <c r="AD65" s="171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72"/>
      <c r="AP65" s="163"/>
    </row>
    <row r="66" spans="1:42" ht="27.75" customHeight="1" hidden="1" outlineLevel="2">
      <c r="A66" s="26"/>
      <c r="B66" s="129"/>
      <c r="C66" s="37"/>
      <c r="D66" s="32"/>
      <c r="E66" s="46"/>
      <c r="F66" s="99"/>
      <c r="G66" s="189" t="s">
        <v>96</v>
      </c>
      <c r="H66" s="190"/>
      <c r="I66" s="190"/>
      <c r="J66" s="190"/>
      <c r="K66" s="191"/>
      <c r="L66" s="84"/>
      <c r="M66" s="97"/>
      <c r="N66" s="76"/>
      <c r="O66" s="189" t="s">
        <v>137</v>
      </c>
      <c r="P66" s="190"/>
      <c r="Q66" s="190"/>
      <c r="R66" s="190"/>
      <c r="S66" s="191"/>
      <c r="T66" s="84"/>
      <c r="U66" s="77"/>
      <c r="V66" s="149"/>
      <c r="W66" s="201"/>
      <c r="X66" s="202"/>
      <c r="Y66" s="202"/>
      <c r="Z66" s="203"/>
      <c r="AA66" s="84"/>
      <c r="AB66" s="154"/>
      <c r="AC66" s="162"/>
      <c r="AD66" s="171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72"/>
      <c r="AP66" s="163"/>
    </row>
    <row r="67" spans="1:42" ht="28.5" customHeight="1" hidden="1" outlineLevel="2">
      <c r="A67" s="26"/>
      <c r="B67" s="129"/>
      <c r="C67" s="37"/>
      <c r="D67" s="32"/>
      <c r="E67" s="46"/>
      <c r="F67" s="99"/>
      <c r="G67" s="189" t="s">
        <v>98</v>
      </c>
      <c r="H67" s="190"/>
      <c r="I67" s="190"/>
      <c r="J67" s="190"/>
      <c r="K67" s="191"/>
      <c r="L67" s="84"/>
      <c r="M67" s="97"/>
      <c r="N67" s="76"/>
      <c r="O67" s="189" t="s">
        <v>138</v>
      </c>
      <c r="P67" s="190"/>
      <c r="Q67" s="190"/>
      <c r="R67" s="190"/>
      <c r="S67" s="191"/>
      <c r="T67" s="84"/>
      <c r="U67" s="77"/>
      <c r="V67" s="149"/>
      <c r="W67" s="189"/>
      <c r="X67" s="190"/>
      <c r="Y67" s="190"/>
      <c r="Z67" s="191"/>
      <c r="AA67" s="84"/>
      <c r="AB67" s="154"/>
      <c r="AC67" s="162"/>
      <c r="AD67" s="171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72"/>
      <c r="AP67" s="163"/>
    </row>
    <row r="68" spans="1:42" ht="10.5" customHeight="1" hidden="1" outlineLevel="2" thickBot="1">
      <c r="A68" s="8"/>
      <c r="B68" s="130"/>
      <c r="C68" s="38"/>
      <c r="D68" s="33"/>
      <c r="E68" s="47"/>
      <c r="F68" s="100"/>
      <c r="G68" s="186"/>
      <c r="H68" s="187"/>
      <c r="I68" s="187"/>
      <c r="J68" s="187"/>
      <c r="K68" s="188"/>
      <c r="L68" s="84"/>
      <c r="M68" s="97"/>
      <c r="N68" s="76"/>
      <c r="O68" s="186"/>
      <c r="P68" s="187"/>
      <c r="Q68" s="187"/>
      <c r="R68" s="187"/>
      <c r="S68" s="188"/>
      <c r="T68" s="84"/>
      <c r="U68" s="77"/>
      <c r="V68" s="149"/>
      <c r="W68" s="186"/>
      <c r="X68" s="187"/>
      <c r="Y68" s="187"/>
      <c r="Z68" s="188"/>
      <c r="AA68" s="84"/>
      <c r="AB68" s="154"/>
      <c r="AC68" s="162"/>
      <c r="AD68" s="171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72"/>
      <c r="AP68" s="163"/>
    </row>
    <row r="69" spans="1:42" ht="28.5" customHeight="1" outlineLevel="1" collapsed="1" thickBot="1" thickTop="1">
      <c r="A69" s="22" t="s">
        <v>65</v>
      </c>
      <c r="B69" s="128">
        <f>C69+D69</f>
        <v>4</v>
      </c>
      <c r="C69" s="36">
        <v>2</v>
      </c>
      <c r="D69" s="35">
        <v>2</v>
      </c>
      <c r="E69" s="45">
        <v>0</v>
      </c>
      <c r="F69" s="98"/>
      <c r="G69" s="82">
        <v>0.25</v>
      </c>
      <c r="H69" s="1">
        <v>0.05</v>
      </c>
      <c r="I69" s="1"/>
      <c r="J69" s="1"/>
      <c r="K69" s="2">
        <v>0.1</v>
      </c>
      <c r="L69" s="9">
        <f>SUM(G69:K69)</f>
        <v>0.4</v>
      </c>
      <c r="M69" s="97"/>
      <c r="N69" s="76"/>
      <c r="O69" s="82">
        <v>0.25</v>
      </c>
      <c r="P69" s="1">
        <v>0.05</v>
      </c>
      <c r="Q69" s="1"/>
      <c r="R69" s="1"/>
      <c r="S69" s="2">
        <v>0.1</v>
      </c>
      <c r="T69" s="9">
        <f>SUM(O69:S69)</f>
        <v>0.4</v>
      </c>
      <c r="U69" s="77"/>
      <c r="V69" s="149"/>
      <c r="W69" s="82">
        <v>0.3</v>
      </c>
      <c r="X69" s="1">
        <v>0.1</v>
      </c>
      <c r="Y69" s="1"/>
      <c r="Z69" s="2"/>
      <c r="AA69" s="9">
        <f>SUM(W69:Y69)</f>
        <v>0.4</v>
      </c>
      <c r="AB69" s="154"/>
      <c r="AC69" s="162"/>
      <c r="AD69" s="171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72">
        <f>SUM(AD69:AN69)</f>
        <v>0</v>
      </c>
      <c r="AP69" s="163"/>
    </row>
    <row r="70" spans="1:42" ht="16.5" hidden="1" outlineLevel="2" thickBot="1">
      <c r="A70" s="23"/>
      <c r="B70" s="129"/>
      <c r="C70" s="37"/>
      <c r="D70" s="32"/>
      <c r="E70" s="46"/>
      <c r="F70" s="99"/>
      <c r="G70" s="83" t="s">
        <v>16</v>
      </c>
      <c r="H70" s="4" t="s">
        <v>17</v>
      </c>
      <c r="I70" s="4"/>
      <c r="J70" s="4"/>
      <c r="K70" s="5" t="s">
        <v>18</v>
      </c>
      <c r="L70" s="10"/>
      <c r="M70" s="97"/>
      <c r="N70" s="76"/>
      <c r="O70" s="83" t="s">
        <v>16</v>
      </c>
      <c r="P70" s="4" t="s">
        <v>17</v>
      </c>
      <c r="Q70" s="4"/>
      <c r="R70" s="4"/>
      <c r="S70" s="5" t="s">
        <v>18</v>
      </c>
      <c r="T70" s="10"/>
      <c r="U70" s="77"/>
      <c r="V70" s="149"/>
      <c r="W70" s="83"/>
      <c r="X70" s="4"/>
      <c r="Y70" s="4"/>
      <c r="Z70" s="5"/>
      <c r="AA70" s="10"/>
      <c r="AB70" s="154"/>
      <c r="AC70" s="162"/>
      <c r="AD70" s="171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72"/>
      <c r="AP70" s="163"/>
    </row>
    <row r="71" spans="1:42" ht="45.75" customHeight="1" hidden="1" outlineLevel="2" thickBot="1">
      <c r="A71" s="24"/>
      <c r="B71" s="130"/>
      <c r="C71" s="38"/>
      <c r="D71" s="33"/>
      <c r="E71" s="47"/>
      <c r="F71" s="100"/>
      <c r="G71" s="207" t="s">
        <v>112</v>
      </c>
      <c r="H71" s="208"/>
      <c r="I71" s="208"/>
      <c r="J71" s="208"/>
      <c r="K71" s="209"/>
      <c r="L71" s="84"/>
      <c r="M71" s="97"/>
      <c r="N71" s="76"/>
      <c r="O71" s="207" t="s">
        <v>112</v>
      </c>
      <c r="P71" s="208"/>
      <c r="Q71" s="208"/>
      <c r="R71" s="208"/>
      <c r="S71" s="209"/>
      <c r="T71" s="84"/>
      <c r="U71" s="77"/>
      <c r="V71" s="149"/>
      <c r="W71" s="207"/>
      <c r="X71" s="208"/>
      <c r="Y71" s="208"/>
      <c r="Z71" s="209"/>
      <c r="AA71" s="84"/>
      <c r="AB71" s="154"/>
      <c r="AC71" s="162"/>
      <c r="AD71" s="171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72"/>
      <c r="AP71" s="163"/>
    </row>
    <row r="72" spans="1:42" ht="35.25" customHeight="1" outlineLevel="1" collapsed="1" thickBot="1" thickTop="1">
      <c r="A72" s="22" t="s">
        <v>67</v>
      </c>
      <c r="B72" s="128">
        <f>C72+D72</f>
        <v>19</v>
      </c>
      <c r="C72" s="36">
        <v>5</v>
      </c>
      <c r="D72" s="35">
        <v>14</v>
      </c>
      <c r="E72" s="45">
        <v>13</v>
      </c>
      <c r="F72" s="98"/>
      <c r="G72" s="82">
        <v>1.62</v>
      </c>
      <c r="H72" s="235">
        <v>2.29</v>
      </c>
      <c r="I72" s="236">
        <v>1</v>
      </c>
      <c r="J72" s="235">
        <v>1.25</v>
      </c>
      <c r="K72" s="237">
        <v>3.5</v>
      </c>
      <c r="L72" s="9">
        <f>SUM(G72:K72)</f>
        <v>9.66</v>
      </c>
      <c r="M72" s="97"/>
      <c r="N72" s="76"/>
      <c r="O72" s="82">
        <v>1.03</v>
      </c>
      <c r="P72" s="235">
        <f>H72-0.6</f>
        <v>1.69</v>
      </c>
      <c r="Q72" s="236">
        <v>0.3</v>
      </c>
      <c r="R72" s="235">
        <v>1.25</v>
      </c>
      <c r="S72" s="237">
        <v>3</v>
      </c>
      <c r="T72" s="9">
        <f>SUM(O72:S72)</f>
        <v>7.27</v>
      </c>
      <c r="U72" s="77"/>
      <c r="V72" s="149"/>
      <c r="W72" s="82">
        <f>0.43+0.1</f>
        <v>0.53</v>
      </c>
      <c r="X72" s="1">
        <f>0.1+0.25+0.15+0.12+0.25+0.3+0.15+1.2</f>
        <v>2.5199999999999996</v>
      </c>
      <c r="Y72" s="139">
        <v>3.72</v>
      </c>
      <c r="Z72" s="2">
        <v>0.5</v>
      </c>
      <c r="AA72" s="9">
        <f>SUM(W72:Z72)</f>
        <v>7.27</v>
      </c>
      <c r="AB72" s="154"/>
      <c r="AC72" s="162"/>
      <c r="AD72" s="171">
        <v>0.12</v>
      </c>
      <c r="AE72" s="143">
        <v>0.8</v>
      </c>
      <c r="AF72" s="143">
        <v>0.2</v>
      </c>
      <c r="AG72" s="143"/>
      <c r="AH72" s="143">
        <v>0.3</v>
      </c>
      <c r="AI72" s="143"/>
      <c r="AJ72" s="143">
        <v>0.5</v>
      </c>
      <c r="AK72" s="143">
        <v>0.95</v>
      </c>
      <c r="AL72" s="143">
        <v>0.6</v>
      </c>
      <c r="AM72" s="143">
        <v>0.25</v>
      </c>
      <c r="AN72" s="143"/>
      <c r="AO72" s="172">
        <f>SUM(AD72:AN72)</f>
        <v>3.72</v>
      </c>
      <c r="AP72" s="163"/>
    </row>
    <row r="73" spans="1:42" ht="16.5" hidden="1" outlineLevel="2" thickBot="1">
      <c r="A73" s="23"/>
      <c r="B73" s="129"/>
      <c r="C73" s="37"/>
      <c r="D73" s="32"/>
      <c r="E73" s="46"/>
      <c r="F73" s="99"/>
      <c r="G73" s="83" t="s">
        <v>16</v>
      </c>
      <c r="H73" s="4" t="s">
        <v>17</v>
      </c>
      <c r="I73" s="4" t="s">
        <v>18</v>
      </c>
      <c r="J73" s="4" t="s">
        <v>19</v>
      </c>
      <c r="K73" s="5" t="s">
        <v>20</v>
      </c>
      <c r="L73" s="10"/>
      <c r="M73" s="97"/>
      <c r="N73" s="76"/>
      <c r="O73" s="83" t="s">
        <v>16</v>
      </c>
      <c r="P73" s="4" t="s">
        <v>17</v>
      </c>
      <c r="Q73" s="4"/>
      <c r="R73" s="4" t="s">
        <v>19</v>
      </c>
      <c r="S73" s="5" t="s">
        <v>20</v>
      </c>
      <c r="T73" s="10"/>
      <c r="U73" s="77"/>
      <c r="V73" s="149"/>
      <c r="W73" s="122"/>
      <c r="X73" s="119"/>
      <c r="Y73" s="4" t="s">
        <v>174</v>
      </c>
      <c r="Z73" s="119"/>
      <c r="AA73" s="123"/>
      <c r="AB73" s="154"/>
      <c r="AC73" s="162"/>
      <c r="AD73" s="171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72"/>
      <c r="AP73" s="163"/>
    </row>
    <row r="74" spans="1:42" ht="51" customHeight="1" hidden="1" outlineLevel="2">
      <c r="A74" s="27"/>
      <c r="B74" s="129"/>
      <c r="C74" s="37"/>
      <c r="D74" s="32"/>
      <c r="E74" s="46"/>
      <c r="F74" s="99"/>
      <c r="G74" s="183" t="s">
        <v>110</v>
      </c>
      <c r="H74" s="184"/>
      <c r="I74" s="184"/>
      <c r="J74" s="184"/>
      <c r="K74" s="185"/>
      <c r="L74" s="84"/>
      <c r="M74" s="97"/>
      <c r="N74" s="76"/>
      <c r="O74" s="225" t="s">
        <v>156</v>
      </c>
      <c r="P74" s="226"/>
      <c r="Q74" s="226"/>
      <c r="R74" s="226"/>
      <c r="S74" s="227"/>
      <c r="T74" s="84"/>
      <c r="U74" s="77"/>
      <c r="V74" s="149"/>
      <c r="W74" s="198" t="s">
        <v>205</v>
      </c>
      <c r="X74" s="199"/>
      <c r="Y74" s="199"/>
      <c r="Z74" s="200"/>
      <c r="AA74" s="123"/>
      <c r="AB74" s="154"/>
      <c r="AC74" s="162"/>
      <c r="AD74" s="171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72"/>
      <c r="AP74" s="163"/>
    </row>
    <row r="75" spans="1:42" ht="39.75" customHeight="1" hidden="1" outlineLevel="2">
      <c r="A75" s="28"/>
      <c r="B75" s="129"/>
      <c r="C75" s="37"/>
      <c r="D75" s="32"/>
      <c r="E75" s="46"/>
      <c r="F75" s="99"/>
      <c r="G75" s="189" t="s">
        <v>200</v>
      </c>
      <c r="H75" s="190"/>
      <c r="I75" s="190"/>
      <c r="J75" s="190"/>
      <c r="K75" s="191"/>
      <c r="L75" s="84"/>
      <c r="M75" s="97"/>
      <c r="N75" s="76"/>
      <c r="O75" s="189" t="s">
        <v>202</v>
      </c>
      <c r="P75" s="190"/>
      <c r="Q75" s="190"/>
      <c r="R75" s="190"/>
      <c r="S75" s="191"/>
      <c r="T75" s="84"/>
      <c r="U75" s="77"/>
      <c r="V75" s="149"/>
      <c r="W75" s="201"/>
      <c r="X75" s="202"/>
      <c r="Y75" s="202"/>
      <c r="Z75" s="203"/>
      <c r="AA75" s="123"/>
      <c r="AB75" s="154"/>
      <c r="AC75" s="162"/>
      <c r="AD75" s="171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72"/>
      <c r="AP75" s="163"/>
    </row>
    <row r="76" spans="1:42" ht="30.75" customHeight="1" hidden="1" outlineLevel="2">
      <c r="A76" s="28"/>
      <c r="B76" s="129"/>
      <c r="C76" s="37"/>
      <c r="D76" s="32"/>
      <c r="E76" s="46"/>
      <c r="F76" s="99"/>
      <c r="G76" s="189" t="s">
        <v>201</v>
      </c>
      <c r="H76" s="190"/>
      <c r="I76" s="190"/>
      <c r="J76" s="190"/>
      <c r="K76" s="191"/>
      <c r="L76" s="84"/>
      <c r="M76" s="97"/>
      <c r="N76" s="76"/>
      <c r="O76" s="189" t="s">
        <v>201</v>
      </c>
      <c r="P76" s="190"/>
      <c r="Q76" s="190"/>
      <c r="R76" s="190"/>
      <c r="S76" s="191"/>
      <c r="T76" s="84"/>
      <c r="U76" s="77"/>
      <c r="V76" s="149"/>
      <c r="W76" s="204"/>
      <c r="X76" s="205"/>
      <c r="Y76" s="205"/>
      <c r="Z76" s="206"/>
      <c r="AA76" s="123"/>
      <c r="AB76" s="154"/>
      <c r="AC76" s="162"/>
      <c r="AD76" s="171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72"/>
      <c r="AP76" s="163"/>
    </row>
    <row r="77" spans="1:42" ht="48" customHeight="1" hidden="1" outlineLevel="2">
      <c r="A77" s="28"/>
      <c r="B77" s="129"/>
      <c r="C77" s="37"/>
      <c r="D77" s="32"/>
      <c r="E77" s="46"/>
      <c r="F77" s="99"/>
      <c r="G77" s="189" t="s">
        <v>111</v>
      </c>
      <c r="H77" s="190"/>
      <c r="I77" s="190"/>
      <c r="J77" s="190"/>
      <c r="K77" s="191"/>
      <c r="L77" s="84"/>
      <c r="M77" s="97"/>
      <c r="N77" s="76"/>
      <c r="O77" s="189" t="s">
        <v>111</v>
      </c>
      <c r="P77" s="190"/>
      <c r="Q77" s="190"/>
      <c r="R77" s="190"/>
      <c r="S77" s="191"/>
      <c r="T77" s="84"/>
      <c r="U77" s="77"/>
      <c r="V77" s="149"/>
      <c r="W77" s="189"/>
      <c r="X77" s="190"/>
      <c r="Y77" s="190"/>
      <c r="Z77" s="191"/>
      <c r="AA77" s="123"/>
      <c r="AB77" s="154"/>
      <c r="AC77" s="162"/>
      <c r="AD77" s="171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72"/>
      <c r="AP77" s="163"/>
    </row>
    <row r="78" spans="1:42" ht="27" customHeight="1" hidden="1" outlineLevel="2">
      <c r="A78" s="28"/>
      <c r="B78" s="129"/>
      <c r="C78" s="37"/>
      <c r="D78" s="32"/>
      <c r="E78" s="46"/>
      <c r="F78" s="99"/>
      <c r="G78" s="189" t="s">
        <v>204</v>
      </c>
      <c r="H78" s="190"/>
      <c r="I78" s="190"/>
      <c r="J78" s="190"/>
      <c r="K78" s="191"/>
      <c r="L78" s="84"/>
      <c r="M78" s="97"/>
      <c r="N78" s="76"/>
      <c r="O78" s="189" t="s">
        <v>203</v>
      </c>
      <c r="P78" s="190"/>
      <c r="Q78" s="190"/>
      <c r="R78" s="190"/>
      <c r="S78" s="191"/>
      <c r="T78" s="84"/>
      <c r="U78" s="77"/>
      <c r="V78" s="149"/>
      <c r="W78" s="189"/>
      <c r="X78" s="190"/>
      <c r="Y78" s="190"/>
      <c r="Z78" s="191"/>
      <c r="AA78" s="123"/>
      <c r="AB78" s="154"/>
      <c r="AC78" s="162"/>
      <c r="AD78" s="171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72"/>
      <c r="AP78" s="163"/>
    </row>
    <row r="79" spans="1:42" ht="12" customHeight="1" hidden="1" outlineLevel="2" thickBot="1">
      <c r="A79" s="7"/>
      <c r="B79" s="130"/>
      <c r="C79" s="38"/>
      <c r="D79" s="33"/>
      <c r="E79" s="47"/>
      <c r="F79" s="100"/>
      <c r="G79" s="186"/>
      <c r="H79" s="187"/>
      <c r="I79" s="187"/>
      <c r="J79" s="187"/>
      <c r="K79" s="188"/>
      <c r="L79" s="85"/>
      <c r="M79" s="97"/>
      <c r="N79" s="76"/>
      <c r="O79" s="186"/>
      <c r="P79" s="187"/>
      <c r="Q79" s="187"/>
      <c r="R79" s="187"/>
      <c r="S79" s="188"/>
      <c r="T79" s="85"/>
      <c r="U79" s="77"/>
      <c r="V79" s="149"/>
      <c r="W79" s="122"/>
      <c r="X79" s="119"/>
      <c r="Y79" s="119"/>
      <c r="Z79" s="119"/>
      <c r="AA79" s="123"/>
      <c r="AB79" s="154"/>
      <c r="AC79" s="162"/>
      <c r="AD79" s="171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72"/>
      <c r="AP79" s="163"/>
    </row>
    <row r="80" spans="1:42" ht="30.75" customHeight="1" thickBot="1" thickTop="1">
      <c r="A80" s="30" t="s">
        <v>68</v>
      </c>
      <c r="B80" s="131">
        <f>SUM(B3:B72)</f>
        <v>73</v>
      </c>
      <c r="C80" s="40">
        <f>SUM(C3:C72)</f>
        <v>32</v>
      </c>
      <c r="D80" s="39">
        <f>SUM(D3:D72)</f>
        <v>41</v>
      </c>
      <c r="E80" s="48">
        <f>SUM(E3:E72)</f>
        <v>34</v>
      </c>
      <c r="F80" s="101"/>
      <c r="G80" s="86">
        <f aca="true" t="shared" si="0" ref="G80:L80">SUM(G3:G79)</f>
        <v>3.97</v>
      </c>
      <c r="H80" s="19">
        <f t="shared" si="0"/>
        <v>7.6</v>
      </c>
      <c r="I80" s="19">
        <f t="shared" si="0"/>
        <v>4.199999999999999</v>
      </c>
      <c r="J80" s="19">
        <f t="shared" si="0"/>
        <v>4.2</v>
      </c>
      <c r="K80" s="20">
        <f t="shared" si="0"/>
        <v>8.649999999999999</v>
      </c>
      <c r="L80" s="108">
        <f t="shared" si="0"/>
        <v>28.619999999999997</v>
      </c>
      <c r="M80" s="97"/>
      <c r="N80" s="76"/>
      <c r="O80" s="86">
        <f aca="true" t="shared" si="1" ref="O80:T80">SUM(O3:O79)</f>
        <v>3.38</v>
      </c>
      <c r="P80" s="19">
        <f t="shared" si="1"/>
        <v>5</v>
      </c>
      <c r="Q80" s="19">
        <f t="shared" si="1"/>
        <v>2.4499999999999997</v>
      </c>
      <c r="R80" s="19">
        <f t="shared" si="1"/>
        <v>3.9000000000000004</v>
      </c>
      <c r="S80" s="20">
        <f t="shared" si="1"/>
        <v>7.25</v>
      </c>
      <c r="T80" s="108">
        <f t="shared" si="1"/>
        <v>21.979999999999997</v>
      </c>
      <c r="U80" s="77"/>
      <c r="V80" s="149"/>
      <c r="W80" s="124">
        <f>SUM(W3:W79)</f>
        <v>5.2700000000000005</v>
      </c>
      <c r="X80" s="112">
        <f>SUM(X3:X79)</f>
        <v>8.865</v>
      </c>
      <c r="Y80" s="112">
        <f>SUM(Y3:Y79)</f>
        <v>7.345</v>
      </c>
      <c r="Z80" s="113">
        <f>SUM(Z3:Z79)</f>
        <v>0.5</v>
      </c>
      <c r="AA80" s="108">
        <f>SUM(AA3:AA79)</f>
        <v>21.979999999999997</v>
      </c>
      <c r="AB80" s="154"/>
      <c r="AC80" s="162"/>
      <c r="AD80" s="173">
        <f aca="true" t="shared" si="2" ref="AD80:AO80">SUM(AD3:AD79)</f>
        <v>0.31</v>
      </c>
      <c r="AE80" s="142">
        <f t="shared" si="2"/>
        <v>1.48</v>
      </c>
      <c r="AF80" s="142">
        <f t="shared" si="2"/>
        <v>0.2</v>
      </c>
      <c r="AG80" s="142">
        <f t="shared" si="2"/>
        <v>0</v>
      </c>
      <c r="AH80" s="142">
        <f t="shared" si="2"/>
        <v>0.6499999999999999</v>
      </c>
      <c r="AI80" s="142">
        <f t="shared" si="2"/>
        <v>0.75</v>
      </c>
      <c r="AJ80" s="142">
        <f t="shared" si="2"/>
        <v>1.25</v>
      </c>
      <c r="AK80" s="142">
        <f t="shared" si="2"/>
        <v>1.45</v>
      </c>
      <c r="AL80" s="142">
        <f t="shared" si="2"/>
        <v>0.85</v>
      </c>
      <c r="AM80" s="142">
        <f t="shared" si="2"/>
        <v>0.4</v>
      </c>
      <c r="AN80" s="142">
        <f t="shared" si="2"/>
        <v>0</v>
      </c>
      <c r="AO80" s="174">
        <f t="shared" si="2"/>
        <v>7.34</v>
      </c>
      <c r="AP80" s="163"/>
    </row>
    <row r="81" spans="1:42" ht="3.75" customHeight="1" thickBot="1" thickTop="1">
      <c r="A81" s="7"/>
      <c r="B81" s="130"/>
      <c r="C81" s="38"/>
      <c r="D81" s="33"/>
      <c r="E81" s="47"/>
      <c r="F81" s="100"/>
      <c r="G81" s="60"/>
      <c r="H81" s="6"/>
      <c r="I81" s="6"/>
      <c r="J81" s="6"/>
      <c r="K81" s="6"/>
      <c r="L81" s="87"/>
      <c r="M81" s="97"/>
      <c r="N81" s="76"/>
      <c r="O81" s="60"/>
      <c r="P81" s="6"/>
      <c r="Q81" s="6"/>
      <c r="R81" s="6"/>
      <c r="S81" s="6"/>
      <c r="T81" s="109"/>
      <c r="U81" s="77"/>
      <c r="V81" s="149"/>
      <c r="W81" s="125"/>
      <c r="X81" s="120"/>
      <c r="Y81" s="120"/>
      <c r="Z81" s="120"/>
      <c r="AA81" s="123"/>
      <c r="AB81" s="154"/>
      <c r="AC81" s="162"/>
      <c r="AD81" s="175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76"/>
      <c r="AP81" s="163"/>
    </row>
    <row r="82" spans="1:42" ht="38.25" customHeight="1" outlineLevel="1" collapsed="1" thickBot="1" thickTop="1">
      <c r="A82" s="22" t="s">
        <v>69</v>
      </c>
      <c r="B82" s="128">
        <f>C82+D82</f>
        <v>3</v>
      </c>
      <c r="C82" s="36">
        <v>1</v>
      </c>
      <c r="D82" s="35">
        <v>2</v>
      </c>
      <c r="E82" s="45">
        <v>6</v>
      </c>
      <c r="F82" s="98"/>
      <c r="G82" s="82">
        <v>0.2</v>
      </c>
      <c r="H82" s="1">
        <v>0.045</v>
      </c>
      <c r="I82" s="1">
        <v>0.65</v>
      </c>
      <c r="J82" s="1">
        <v>0.3</v>
      </c>
      <c r="K82" s="2">
        <v>0.6</v>
      </c>
      <c r="L82" s="9">
        <f>SUM(G82:K82)</f>
        <v>1.795</v>
      </c>
      <c r="M82" s="97"/>
      <c r="N82" s="76"/>
      <c r="O82" s="82">
        <v>0.2</v>
      </c>
      <c r="P82" s="1">
        <v>0.045</v>
      </c>
      <c r="Q82" s="1">
        <v>0.65</v>
      </c>
      <c r="R82" s="1">
        <v>0.3</v>
      </c>
      <c r="S82" s="2">
        <v>0.6</v>
      </c>
      <c r="T82" s="9">
        <f>SUM(O82:S82)</f>
        <v>1.795</v>
      </c>
      <c r="U82" s="77"/>
      <c r="V82" s="149"/>
      <c r="W82" s="82">
        <f>0.1</f>
        <v>0.1</v>
      </c>
      <c r="X82" s="1">
        <f>0.1+0.015+0.1+0.1+0.15+0.15</f>
        <v>0.6150000000000001</v>
      </c>
      <c r="Y82" s="1">
        <f>0.03+0.15+0.3+0.15+0.45</f>
        <v>1.08</v>
      </c>
      <c r="Z82" s="2"/>
      <c r="AA82" s="9">
        <f>SUM(W82:Z82)</f>
        <v>1.7950000000000002</v>
      </c>
      <c r="AB82" s="154"/>
      <c r="AC82" s="162"/>
      <c r="AD82" s="171">
        <v>0.03</v>
      </c>
      <c r="AE82" s="143"/>
      <c r="AF82" s="143"/>
      <c r="AG82" s="143">
        <v>0.15</v>
      </c>
      <c r="AH82" s="143">
        <v>0.3</v>
      </c>
      <c r="AI82" s="143"/>
      <c r="AJ82" s="143">
        <v>0.15</v>
      </c>
      <c r="AK82" s="143">
        <v>0.2</v>
      </c>
      <c r="AL82" s="143">
        <v>0.25</v>
      </c>
      <c r="AM82" s="143"/>
      <c r="AN82" s="143"/>
      <c r="AO82" s="172">
        <f>SUM(AD82:AN82)</f>
        <v>1.08</v>
      </c>
      <c r="AP82" s="163"/>
    </row>
    <row r="83" spans="1:42" ht="16.5" hidden="1" outlineLevel="2" thickBot="1">
      <c r="A83" s="23"/>
      <c r="B83" s="129"/>
      <c r="C83" s="37"/>
      <c r="D83" s="32"/>
      <c r="E83" s="46"/>
      <c r="F83" s="99"/>
      <c r="G83" s="83" t="s">
        <v>16</v>
      </c>
      <c r="H83" s="4" t="s">
        <v>17</v>
      </c>
      <c r="I83" s="4" t="s">
        <v>18</v>
      </c>
      <c r="J83" s="4" t="s">
        <v>19</v>
      </c>
      <c r="K83" s="5"/>
      <c r="L83" s="10"/>
      <c r="M83" s="97"/>
      <c r="N83" s="76"/>
      <c r="O83" s="83" t="s">
        <v>16</v>
      </c>
      <c r="P83" s="4" t="s">
        <v>17</v>
      </c>
      <c r="Q83" s="4" t="s">
        <v>18</v>
      </c>
      <c r="R83" s="4" t="s">
        <v>19</v>
      </c>
      <c r="S83" s="5"/>
      <c r="T83" s="10"/>
      <c r="U83" s="77"/>
      <c r="V83" s="149"/>
      <c r="W83" s="83"/>
      <c r="X83" s="4"/>
      <c r="Y83" s="4" t="s">
        <v>174</v>
      </c>
      <c r="Z83" s="5"/>
      <c r="AA83" s="10"/>
      <c r="AB83" s="154"/>
      <c r="AC83" s="162"/>
      <c r="AD83" s="171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72"/>
      <c r="AP83" s="163"/>
    </row>
    <row r="84" spans="1:42" ht="18" customHeight="1" hidden="1" outlineLevel="2">
      <c r="A84" s="23"/>
      <c r="B84" s="129"/>
      <c r="C84" s="37"/>
      <c r="D84" s="32"/>
      <c r="E84" s="46"/>
      <c r="F84" s="99"/>
      <c r="G84" s="183" t="s">
        <v>23</v>
      </c>
      <c r="H84" s="184"/>
      <c r="I84" s="184"/>
      <c r="J84" s="184"/>
      <c r="K84" s="185"/>
      <c r="L84" s="84"/>
      <c r="M84" s="97"/>
      <c r="N84" s="76"/>
      <c r="O84" s="183" t="s">
        <v>23</v>
      </c>
      <c r="P84" s="184"/>
      <c r="Q84" s="184"/>
      <c r="R84" s="184"/>
      <c r="S84" s="185"/>
      <c r="T84" s="84"/>
      <c r="U84" s="77"/>
      <c r="V84" s="149"/>
      <c r="W84" s="210" t="s">
        <v>183</v>
      </c>
      <c r="X84" s="178"/>
      <c r="Y84" s="178"/>
      <c r="Z84" s="211"/>
      <c r="AA84" s="84"/>
      <c r="AB84" s="154"/>
      <c r="AC84" s="162"/>
      <c r="AD84" s="171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72"/>
      <c r="AP84" s="163"/>
    </row>
    <row r="85" spans="1:42" ht="18" customHeight="1" hidden="1" outlineLevel="2">
      <c r="A85" s="26"/>
      <c r="B85" s="129"/>
      <c r="C85" s="37"/>
      <c r="D85" s="32"/>
      <c r="E85" s="46"/>
      <c r="F85" s="99"/>
      <c r="G85" s="189" t="s">
        <v>43</v>
      </c>
      <c r="H85" s="190"/>
      <c r="I85" s="190"/>
      <c r="J85" s="190"/>
      <c r="K85" s="191"/>
      <c r="L85" s="84"/>
      <c r="M85" s="97"/>
      <c r="N85" s="76"/>
      <c r="O85" s="189" t="s">
        <v>43</v>
      </c>
      <c r="P85" s="190"/>
      <c r="Q85" s="190"/>
      <c r="R85" s="190"/>
      <c r="S85" s="191"/>
      <c r="T85" s="84"/>
      <c r="U85" s="77"/>
      <c r="V85" s="149"/>
      <c r="W85" s="212"/>
      <c r="X85" s="213"/>
      <c r="Y85" s="213"/>
      <c r="Z85" s="214"/>
      <c r="AA85" s="84"/>
      <c r="AB85" s="154"/>
      <c r="AC85" s="162"/>
      <c r="AD85" s="171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72"/>
      <c r="AP85" s="163"/>
    </row>
    <row r="86" spans="1:42" ht="18" customHeight="1" hidden="1" outlineLevel="2">
      <c r="A86" s="26"/>
      <c r="B86" s="129"/>
      <c r="C86" s="37"/>
      <c r="D86" s="32"/>
      <c r="E86" s="46"/>
      <c r="F86" s="99"/>
      <c r="G86" s="189" t="s">
        <v>44</v>
      </c>
      <c r="H86" s="190"/>
      <c r="I86" s="190"/>
      <c r="J86" s="190"/>
      <c r="K86" s="191"/>
      <c r="L86" s="84"/>
      <c r="M86" s="97"/>
      <c r="N86" s="76"/>
      <c r="O86" s="189" t="s">
        <v>44</v>
      </c>
      <c r="P86" s="190"/>
      <c r="Q86" s="190"/>
      <c r="R86" s="190"/>
      <c r="S86" s="191"/>
      <c r="T86" s="84"/>
      <c r="U86" s="77"/>
      <c r="V86" s="149"/>
      <c r="W86" s="212"/>
      <c r="X86" s="213"/>
      <c r="Y86" s="213"/>
      <c r="Z86" s="214"/>
      <c r="AA86" s="84"/>
      <c r="AB86" s="154"/>
      <c r="AC86" s="162"/>
      <c r="AD86" s="171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72"/>
      <c r="AP86" s="163"/>
    </row>
    <row r="87" spans="1:42" ht="18" customHeight="1" hidden="1" outlineLevel="2">
      <c r="A87" s="26"/>
      <c r="B87" s="129"/>
      <c r="C87" s="37"/>
      <c r="D87" s="32"/>
      <c r="E87" s="46"/>
      <c r="F87" s="99"/>
      <c r="G87" s="189" t="s">
        <v>89</v>
      </c>
      <c r="H87" s="190"/>
      <c r="I87" s="190"/>
      <c r="J87" s="190"/>
      <c r="K87" s="191"/>
      <c r="L87" s="84"/>
      <c r="M87" s="97"/>
      <c r="N87" s="76"/>
      <c r="O87" s="189" t="s">
        <v>89</v>
      </c>
      <c r="P87" s="190"/>
      <c r="Q87" s="190"/>
      <c r="R87" s="190"/>
      <c r="S87" s="191"/>
      <c r="T87" s="84"/>
      <c r="U87" s="77"/>
      <c r="V87" s="149"/>
      <c r="W87" s="189"/>
      <c r="X87" s="190"/>
      <c r="Y87" s="190"/>
      <c r="Z87" s="191"/>
      <c r="AA87" s="84"/>
      <c r="AB87" s="154"/>
      <c r="AC87" s="162"/>
      <c r="AD87" s="171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72"/>
      <c r="AP87" s="163"/>
    </row>
    <row r="88" spans="1:42" ht="15.75" customHeight="1" hidden="1" outlineLevel="2" thickBot="1">
      <c r="A88" s="8"/>
      <c r="B88" s="130"/>
      <c r="C88" s="38"/>
      <c r="D88" s="33"/>
      <c r="E88" s="47"/>
      <c r="F88" s="100"/>
      <c r="G88" s="195"/>
      <c r="H88" s="196"/>
      <c r="I88" s="196"/>
      <c r="J88" s="196"/>
      <c r="K88" s="197"/>
      <c r="L88" s="84"/>
      <c r="M88" s="97"/>
      <c r="N88" s="76"/>
      <c r="O88" s="195"/>
      <c r="P88" s="196"/>
      <c r="Q88" s="196"/>
      <c r="R88" s="196"/>
      <c r="S88" s="197"/>
      <c r="T88" s="84"/>
      <c r="U88" s="77"/>
      <c r="V88" s="149"/>
      <c r="W88" s="195"/>
      <c r="X88" s="196"/>
      <c r="Y88" s="196"/>
      <c r="Z88" s="197"/>
      <c r="AA88" s="84"/>
      <c r="AB88" s="154"/>
      <c r="AC88" s="162"/>
      <c r="AD88" s="171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72"/>
      <c r="AP88" s="163"/>
    </row>
    <row r="89" spans="1:42" ht="32.25" customHeight="1" outlineLevel="1" collapsed="1" thickBot="1" thickTop="1">
      <c r="A89" s="22" t="s">
        <v>70</v>
      </c>
      <c r="B89" s="128">
        <f>C89+D89</f>
        <v>9</v>
      </c>
      <c r="C89" s="36">
        <v>6</v>
      </c>
      <c r="D89" s="35">
        <v>3</v>
      </c>
      <c r="E89" s="45">
        <v>6</v>
      </c>
      <c r="F89" s="98"/>
      <c r="G89" s="82">
        <v>0.65</v>
      </c>
      <c r="H89" s="1">
        <v>0.48</v>
      </c>
      <c r="I89" s="1">
        <v>2.25</v>
      </c>
      <c r="J89" s="1">
        <v>0.25</v>
      </c>
      <c r="K89" s="2">
        <v>0.1</v>
      </c>
      <c r="L89" s="9">
        <f>SUM(G89:K89)</f>
        <v>3.73</v>
      </c>
      <c r="M89" s="97"/>
      <c r="N89" s="76"/>
      <c r="O89" s="82">
        <v>0.65</v>
      </c>
      <c r="P89" s="1">
        <v>0.48</v>
      </c>
      <c r="Q89" s="1">
        <v>2.25</v>
      </c>
      <c r="R89" s="1">
        <v>0.25</v>
      </c>
      <c r="S89" s="2">
        <v>0.1</v>
      </c>
      <c r="T89" s="9">
        <f>SUM(O89:S89)</f>
        <v>3.73</v>
      </c>
      <c r="U89" s="77"/>
      <c r="V89" s="149"/>
      <c r="W89" s="82">
        <v>0.45</v>
      </c>
      <c r="X89" s="1">
        <f>0.3+0.06+0.1+0.15</f>
        <v>0.61</v>
      </c>
      <c r="Y89" s="1">
        <f>0.12+0.25+0.15+0.1+0.1+0.15+0.1</f>
        <v>0.97</v>
      </c>
      <c r="Z89" s="2">
        <f>1.6+0.1</f>
        <v>1.7000000000000002</v>
      </c>
      <c r="AA89" s="9">
        <f>SUM(W89:Z89)</f>
        <v>3.7300000000000004</v>
      </c>
      <c r="AB89" s="154"/>
      <c r="AC89" s="162"/>
      <c r="AD89" s="171">
        <v>0.12</v>
      </c>
      <c r="AE89" s="143"/>
      <c r="AF89" s="143"/>
      <c r="AG89" s="143">
        <v>0.15</v>
      </c>
      <c r="AH89" s="143">
        <v>0.25</v>
      </c>
      <c r="AI89" s="143"/>
      <c r="AJ89" s="143">
        <v>0.25</v>
      </c>
      <c r="AK89" s="143">
        <v>0.1</v>
      </c>
      <c r="AL89" s="143"/>
      <c r="AM89" s="143"/>
      <c r="AN89" s="143">
        <v>0.1</v>
      </c>
      <c r="AO89" s="172">
        <f>SUM(AD89:AN89)</f>
        <v>0.97</v>
      </c>
      <c r="AP89" s="163"/>
    </row>
    <row r="90" spans="1:42" ht="25.5" customHeight="1" hidden="1" outlineLevel="2" thickBot="1">
      <c r="A90" s="23"/>
      <c r="B90" s="129"/>
      <c r="C90" s="37"/>
      <c r="D90" s="32"/>
      <c r="E90" s="46"/>
      <c r="F90" s="99"/>
      <c r="G90" s="83" t="s">
        <v>16</v>
      </c>
      <c r="H90" s="4" t="s">
        <v>17</v>
      </c>
      <c r="I90" s="4" t="s">
        <v>18</v>
      </c>
      <c r="J90" s="4" t="s">
        <v>19</v>
      </c>
      <c r="K90" s="5" t="s">
        <v>20</v>
      </c>
      <c r="L90" s="10"/>
      <c r="M90" s="97"/>
      <c r="N90" s="76"/>
      <c r="O90" s="83" t="s">
        <v>16</v>
      </c>
      <c r="P90" s="4" t="s">
        <v>17</v>
      </c>
      <c r="Q90" s="4" t="s">
        <v>18</v>
      </c>
      <c r="R90" s="4" t="s">
        <v>19</v>
      </c>
      <c r="S90" s="5" t="s">
        <v>20</v>
      </c>
      <c r="T90" s="10"/>
      <c r="U90" s="77"/>
      <c r="V90" s="149"/>
      <c r="W90" s="83"/>
      <c r="X90" s="4"/>
      <c r="Y90" s="4" t="s">
        <v>174</v>
      </c>
      <c r="Z90" s="5"/>
      <c r="AA90" s="10"/>
      <c r="AB90" s="154"/>
      <c r="AC90" s="162"/>
      <c r="AD90" s="171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72"/>
      <c r="AP90" s="163"/>
    </row>
    <row r="91" spans="1:42" ht="29.25" customHeight="1" hidden="1" outlineLevel="2">
      <c r="A91" s="23"/>
      <c r="B91" s="129"/>
      <c r="C91" s="37"/>
      <c r="D91" s="32"/>
      <c r="E91" s="46"/>
      <c r="F91" s="99"/>
      <c r="G91" s="183" t="s">
        <v>150</v>
      </c>
      <c r="H91" s="184"/>
      <c r="I91" s="184"/>
      <c r="J91" s="184"/>
      <c r="K91" s="185"/>
      <c r="L91" s="84"/>
      <c r="M91" s="97"/>
      <c r="N91" s="76"/>
      <c r="O91" s="183" t="s">
        <v>150</v>
      </c>
      <c r="P91" s="184"/>
      <c r="Q91" s="184"/>
      <c r="R91" s="184"/>
      <c r="S91" s="185"/>
      <c r="T91" s="84"/>
      <c r="U91" s="77"/>
      <c r="V91" s="149"/>
      <c r="W91" s="210" t="s">
        <v>184</v>
      </c>
      <c r="X91" s="178"/>
      <c r="Y91" s="178"/>
      <c r="Z91" s="211"/>
      <c r="AA91" s="84"/>
      <c r="AB91" s="154"/>
      <c r="AC91" s="162"/>
      <c r="AD91" s="171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72"/>
      <c r="AP91" s="163"/>
    </row>
    <row r="92" spans="1:42" ht="26.25" customHeight="1" hidden="1" outlineLevel="2">
      <c r="A92" s="26"/>
      <c r="B92" s="129"/>
      <c r="C92" s="37"/>
      <c r="D92" s="32"/>
      <c r="E92" s="46"/>
      <c r="F92" s="99"/>
      <c r="G92" s="189" t="s">
        <v>24</v>
      </c>
      <c r="H92" s="190"/>
      <c r="I92" s="190"/>
      <c r="J92" s="190"/>
      <c r="K92" s="191"/>
      <c r="L92" s="84"/>
      <c r="M92" s="97"/>
      <c r="N92" s="76"/>
      <c r="O92" s="189" t="s">
        <v>24</v>
      </c>
      <c r="P92" s="190"/>
      <c r="Q92" s="190"/>
      <c r="R92" s="190"/>
      <c r="S92" s="191"/>
      <c r="T92" s="84"/>
      <c r="U92" s="77"/>
      <c r="V92" s="149"/>
      <c r="W92" s="212"/>
      <c r="X92" s="213"/>
      <c r="Y92" s="213"/>
      <c r="Z92" s="214"/>
      <c r="AA92" s="84"/>
      <c r="AB92" s="154"/>
      <c r="AC92" s="162"/>
      <c r="AD92" s="171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72"/>
      <c r="AP92" s="163"/>
    </row>
    <row r="93" spans="1:42" ht="26.25" customHeight="1" hidden="1" outlineLevel="2">
      <c r="A93" s="26"/>
      <c r="B93" s="129"/>
      <c r="C93" s="37"/>
      <c r="D93" s="32"/>
      <c r="E93" s="46"/>
      <c r="F93" s="99"/>
      <c r="G93" s="189" t="s">
        <v>25</v>
      </c>
      <c r="H93" s="190"/>
      <c r="I93" s="190"/>
      <c r="J93" s="190"/>
      <c r="K93" s="191"/>
      <c r="L93" s="84"/>
      <c r="M93" s="97"/>
      <c r="N93" s="76"/>
      <c r="O93" s="189" t="s">
        <v>25</v>
      </c>
      <c r="P93" s="190"/>
      <c r="Q93" s="190"/>
      <c r="R93" s="190"/>
      <c r="S93" s="191"/>
      <c r="T93" s="84"/>
      <c r="U93" s="77"/>
      <c r="V93" s="149"/>
      <c r="W93" s="212"/>
      <c r="X93" s="213"/>
      <c r="Y93" s="213"/>
      <c r="Z93" s="214"/>
      <c r="AA93" s="84"/>
      <c r="AB93" s="154"/>
      <c r="AC93" s="162"/>
      <c r="AD93" s="171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72"/>
      <c r="AP93" s="163"/>
    </row>
    <row r="94" spans="1:42" ht="26.25" customHeight="1" hidden="1" outlineLevel="2">
      <c r="A94" s="26"/>
      <c r="B94" s="129"/>
      <c r="C94" s="37"/>
      <c r="D94" s="32"/>
      <c r="E94" s="46"/>
      <c r="F94" s="99"/>
      <c r="G94" s="189" t="s">
        <v>151</v>
      </c>
      <c r="H94" s="190"/>
      <c r="I94" s="190"/>
      <c r="J94" s="190"/>
      <c r="K94" s="191"/>
      <c r="L94" s="84"/>
      <c r="M94" s="97"/>
      <c r="N94" s="76"/>
      <c r="O94" s="189" t="s">
        <v>151</v>
      </c>
      <c r="P94" s="190"/>
      <c r="Q94" s="190"/>
      <c r="R94" s="190"/>
      <c r="S94" s="191"/>
      <c r="T94" s="84"/>
      <c r="U94" s="77"/>
      <c r="V94" s="149"/>
      <c r="W94" s="189"/>
      <c r="X94" s="190"/>
      <c r="Y94" s="190"/>
      <c r="Z94" s="191"/>
      <c r="AA94" s="84"/>
      <c r="AB94" s="154"/>
      <c r="AC94" s="162"/>
      <c r="AD94" s="171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72"/>
      <c r="AP94" s="163"/>
    </row>
    <row r="95" spans="1:42" ht="26.25" customHeight="1" hidden="1" outlineLevel="2" thickBot="1">
      <c r="A95" s="8"/>
      <c r="B95" s="130"/>
      <c r="C95" s="38"/>
      <c r="D95" s="33"/>
      <c r="E95" s="47"/>
      <c r="F95" s="100"/>
      <c r="G95" s="192" t="s">
        <v>26</v>
      </c>
      <c r="H95" s="193"/>
      <c r="I95" s="193"/>
      <c r="J95" s="193"/>
      <c r="K95" s="194"/>
      <c r="L95" s="84"/>
      <c r="M95" s="97"/>
      <c r="N95" s="76"/>
      <c r="O95" s="192" t="s">
        <v>26</v>
      </c>
      <c r="P95" s="193"/>
      <c r="Q95" s="193"/>
      <c r="R95" s="193"/>
      <c r="S95" s="194"/>
      <c r="T95" s="84"/>
      <c r="U95" s="77"/>
      <c r="V95" s="149"/>
      <c r="W95" s="192"/>
      <c r="X95" s="193"/>
      <c r="Y95" s="193"/>
      <c r="Z95" s="194"/>
      <c r="AA95" s="84"/>
      <c r="AB95" s="154"/>
      <c r="AC95" s="162"/>
      <c r="AD95" s="171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72"/>
      <c r="AP95" s="163"/>
    </row>
    <row r="96" spans="1:42" ht="29.25" customHeight="1" outlineLevel="1" collapsed="1" thickBot="1" thickTop="1">
      <c r="A96" s="22" t="s">
        <v>71</v>
      </c>
      <c r="B96" s="128">
        <f>C96+D96</f>
        <v>5</v>
      </c>
      <c r="C96" s="36">
        <v>4</v>
      </c>
      <c r="D96" s="35">
        <v>1</v>
      </c>
      <c r="E96" s="45">
        <v>3</v>
      </c>
      <c r="F96" s="98"/>
      <c r="G96" s="82">
        <v>0.15</v>
      </c>
      <c r="H96" s="1">
        <v>0.06</v>
      </c>
      <c r="I96" s="1">
        <v>0.2</v>
      </c>
      <c r="J96" s="1">
        <v>0.25</v>
      </c>
      <c r="K96" s="2">
        <v>0.9</v>
      </c>
      <c r="L96" s="9">
        <f>SUM(G96:K96)</f>
        <v>1.56</v>
      </c>
      <c r="M96" s="97"/>
      <c r="N96" s="76"/>
      <c r="O96" s="82">
        <v>0.15</v>
      </c>
      <c r="P96" s="1">
        <v>0.06</v>
      </c>
      <c r="Q96" s="1">
        <v>0.2</v>
      </c>
      <c r="R96" s="1">
        <v>0.25</v>
      </c>
      <c r="S96" s="2">
        <v>0.9</v>
      </c>
      <c r="T96" s="9">
        <f>SUM(O96:S96)</f>
        <v>1.56</v>
      </c>
      <c r="U96" s="77"/>
      <c r="V96" s="149"/>
      <c r="W96" s="82">
        <f>0.15+0.25+0.25</f>
        <v>0.65</v>
      </c>
      <c r="X96" s="1">
        <f>0.2+0.25</f>
        <v>0.45</v>
      </c>
      <c r="Y96" s="1">
        <f>0.06+0.4</f>
        <v>0.46</v>
      </c>
      <c r="Z96" s="2"/>
      <c r="AA96" s="9">
        <f>SUM(W96:Z96)</f>
        <v>1.56</v>
      </c>
      <c r="AB96" s="154"/>
      <c r="AC96" s="162"/>
      <c r="AD96" s="171">
        <v>0.06</v>
      </c>
      <c r="AE96" s="143"/>
      <c r="AF96" s="143"/>
      <c r="AG96" s="143"/>
      <c r="AH96" s="143"/>
      <c r="AI96" s="143"/>
      <c r="AJ96" s="143"/>
      <c r="AK96" s="143"/>
      <c r="AL96" s="143">
        <v>0.4</v>
      </c>
      <c r="AM96" s="143"/>
      <c r="AN96" s="143"/>
      <c r="AO96" s="172">
        <f>SUM(AD96:AN96)</f>
        <v>0.46</v>
      </c>
      <c r="AP96" s="163"/>
    </row>
    <row r="97" spans="1:42" ht="16.5" hidden="1" outlineLevel="2" thickBot="1">
      <c r="A97" s="23"/>
      <c r="B97" s="129"/>
      <c r="C97" s="37"/>
      <c r="D97" s="32"/>
      <c r="E97" s="46"/>
      <c r="F97" s="99"/>
      <c r="G97" s="83" t="s">
        <v>16</v>
      </c>
      <c r="H97" s="4" t="s">
        <v>17</v>
      </c>
      <c r="I97" s="4" t="s">
        <v>18</v>
      </c>
      <c r="J97" s="4" t="s">
        <v>19</v>
      </c>
      <c r="K97" s="5" t="s">
        <v>20</v>
      </c>
      <c r="L97" s="10"/>
      <c r="M97" s="97"/>
      <c r="N97" s="76"/>
      <c r="O97" s="83" t="s">
        <v>16</v>
      </c>
      <c r="P97" s="4" t="s">
        <v>17</v>
      </c>
      <c r="Q97" s="4" t="s">
        <v>18</v>
      </c>
      <c r="R97" s="4" t="s">
        <v>19</v>
      </c>
      <c r="S97" s="5" t="s">
        <v>20</v>
      </c>
      <c r="T97" s="10"/>
      <c r="U97" s="77"/>
      <c r="V97" s="149"/>
      <c r="W97" s="83"/>
      <c r="X97" s="4"/>
      <c r="Y97" s="4" t="s">
        <v>174</v>
      </c>
      <c r="Z97" s="5"/>
      <c r="AA97" s="10"/>
      <c r="AB97" s="154"/>
      <c r="AC97" s="162"/>
      <c r="AD97" s="171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72"/>
      <c r="AP97" s="163"/>
    </row>
    <row r="98" spans="1:42" ht="15.75" customHeight="1" hidden="1" outlineLevel="2">
      <c r="A98" s="23"/>
      <c r="B98" s="129"/>
      <c r="C98" s="37"/>
      <c r="D98" s="32"/>
      <c r="E98" s="46"/>
      <c r="F98" s="99"/>
      <c r="G98" s="183" t="s">
        <v>27</v>
      </c>
      <c r="H98" s="184"/>
      <c r="I98" s="184"/>
      <c r="J98" s="184"/>
      <c r="K98" s="185"/>
      <c r="L98" s="84"/>
      <c r="M98" s="97"/>
      <c r="N98" s="76"/>
      <c r="O98" s="183" t="s">
        <v>27</v>
      </c>
      <c r="P98" s="184"/>
      <c r="Q98" s="184"/>
      <c r="R98" s="184"/>
      <c r="S98" s="185"/>
      <c r="T98" s="84"/>
      <c r="U98" s="77"/>
      <c r="V98" s="149"/>
      <c r="W98" s="183" t="s">
        <v>185</v>
      </c>
      <c r="X98" s="184"/>
      <c r="Y98" s="184"/>
      <c r="Z98" s="185"/>
      <c r="AA98" s="84"/>
      <c r="AB98" s="154"/>
      <c r="AC98" s="162"/>
      <c r="AD98" s="171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72"/>
      <c r="AP98" s="163"/>
    </row>
    <row r="99" spans="1:42" ht="15.75" customHeight="1" hidden="1" outlineLevel="2">
      <c r="A99" s="23"/>
      <c r="B99" s="129"/>
      <c r="C99" s="37"/>
      <c r="D99" s="32"/>
      <c r="E99" s="46"/>
      <c r="F99" s="99"/>
      <c r="G99" s="189" t="s">
        <v>43</v>
      </c>
      <c r="H99" s="190"/>
      <c r="I99" s="190"/>
      <c r="J99" s="190"/>
      <c r="K99" s="191"/>
      <c r="L99" s="84"/>
      <c r="M99" s="97"/>
      <c r="N99" s="76"/>
      <c r="O99" s="189" t="s">
        <v>43</v>
      </c>
      <c r="P99" s="190"/>
      <c r="Q99" s="190"/>
      <c r="R99" s="190"/>
      <c r="S99" s="191"/>
      <c r="T99" s="84"/>
      <c r="U99" s="77"/>
      <c r="V99" s="149"/>
      <c r="W99" s="189"/>
      <c r="X99" s="190"/>
      <c r="Y99" s="190"/>
      <c r="Z99" s="191"/>
      <c r="AA99" s="84"/>
      <c r="AB99" s="154"/>
      <c r="AC99" s="162"/>
      <c r="AD99" s="171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72"/>
      <c r="AP99" s="163"/>
    </row>
    <row r="100" spans="1:42" ht="15.75" customHeight="1" hidden="1" outlineLevel="2">
      <c r="A100" s="26"/>
      <c r="B100" s="129"/>
      <c r="C100" s="37"/>
      <c r="D100" s="32"/>
      <c r="E100" s="46"/>
      <c r="F100" s="99"/>
      <c r="G100" s="189" t="s">
        <v>45</v>
      </c>
      <c r="H100" s="190"/>
      <c r="I100" s="190"/>
      <c r="J100" s="190"/>
      <c r="K100" s="191"/>
      <c r="L100" s="84"/>
      <c r="M100" s="97"/>
      <c r="N100" s="76"/>
      <c r="O100" s="189" t="s">
        <v>45</v>
      </c>
      <c r="P100" s="190"/>
      <c r="Q100" s="190"/>
      <c r="R100" s="190"/>
      <c r="S100" s="191"/>
      <c r="T100" s="84"/>
      <c r="U100" s="77"/>
      <c r="V100" s="149"/>
      <c r="W100" s="189"/>
      <c r="X100" s="190"/>
      <c r="Y100" s="190"/>
      <c r="Z100" s="191"/>
      <c r="AA100" s="84"/>
      <c r="AB100" s="154"/>
      <c r="AC100" s="162"/>
      <c r="AD100" s="171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72"/>
      <c r="AP100" s="163"/>
    </row>
    <row r="101" spans="1:42" ht="15.75" customHeight="1" hidden="1" outlineLevel="2">
      <c r="A101" s="26"/>
      <c r="B101" s="129"/>
      <c r="C101" s="37"/>
      <c r="D101" s="32"/>
      <c r="E101" s="46"/>
      <c r="F101" s="99"/>
      <c r="G101" s="189" t="s">
        <v>46</v>
      </c>
      <c r="H101" s="190"/>
      <c r="I101" s="190"/>
      <c r="J101" s="190"/>
      <c r="K101" s="191"/>
      <c r="L101" s="84"/>
      <c r="M101" s="97"/>
      <c r="N101" s="76"/>
      <c r="O101" s="189" t="s">
        <v>46</v>
      </c>
      <c r="P101" s="190"/>
      <c r="Q101" s="190"/>
      <c r="R101" s="190"/>
      <c r="S101" s="191"/>
      <c r="T101" s="84"/>
      <c r="U101" s="77"/>
      <c r="V101" s="149"/>
      <c r="W101" s="189"/>
      <c r="X101" s="190"/>
      <c r="Y101" s="190"/>
      <c r="Z101" s="191"/>
      <c r="AA101" s="84"/>
      <c r="AB101" s="154"/>
      <c r="AC101" s="162"/>
      <c r="AD101" s="171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72"/>
      <c r="AP101" s="163"/>
    </row>
    <row r="102" spans="1:42" ht="15.75" customHeight="1" hidden="1" outlineLevel="2">
      <c r="A102" s="26"/>
      <c r="B102" s="129"/>
      <c r="C102" s="37"/>
      <c r="D102" s="32"/>
      <c r="E102" s="46"/>
      <c r="F102" s="99"/>
      <c r="G102" s="189" t="s">
        <v>47</v>
      </c>
      <c r="H102" s="190"/>
      <c r="I102" s="190"/>
      <c r="J102" s="190"/>
      <c r="K102" s="191"/>
      <c r="L102" s="84"/>
      <c r="M102" s="97"/>
      <c r="N102" s="76"/>
      <c r="O102" s="189" t="s">
        <v>47</v>
      </c>
      <c r="P102" s="190"/>
      <c r="Q102" s="190"/>
      <c r="R102" s="190"/>
      <c r="S102" s="191"/>
      <c r="T102" s="84"/>
      <c r="U102" s="77"/>
      <c r="V102" s="149"/>
      <c r="W102" s="189"/>
      <c r="X102" s="190"/>
      <c r="Y102" s="190"/>
      <c r="Z102" s="191"/>
      <c r="AA102" s="84"/>
      <c r="AB102" s="154"/>
      <c r="AC102" s="162"/>
      <c r="AD102" s="171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72"/>
      <c r="AP102" s="163"/>
    </row>
    <row r="103" spans="1:42" ht="9.75" customHeight="1" hidden="1" outlineLevel="2" thickBot="1">
      <c r="A103" s="8"/>
      <c r="B103" s="130"/>
      <c r="C103" s="38"/>
      <c r="D103" s="33"/>
      <c r="E103" s="47"/>
      <c r="F103" s="100"/>
      <c r="G103" s="186"/>
      <c r="H103" s="187"/>
      <c r="I103" s="187"/>
      <c r="J103" s="187"/>
      <c r="K103" s="188"/>
      <c r="L103" s="84"/>
      <c r="M103" s="97"/>
      <c r="N103" s="76"/>
      <c r="O103" s="186"/>
      <c r="P103" s="187"/>
      <c r="Q103" s="187"/>
      <c r="R103" s="187"/>
      <c r="S103" s="188"/>
      <c r="T103" s="84"/>
      <c r="U103" s="77"/>
      <c r="V103" s="149"/>
      <c r="W103" s="186"/>
      <c r="X103" s="187"/>
      <c r="Y103" s="187"/>
      <c r="Z103" s="188"/>
      <c r="AA103" s="84"/>
      <c r="AB103" s="154"/>
      <c r="AC103" s="162"/>
      <c r="AD103" s="171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72"/>
      <c r="AP103" s="163"/>
    </row>
    <row r="104" spans="1:42" ht="28.5" customHeight="1" outlineLevel="1" collapsed="1" thickBot="1" thickTop="1">
      <c r="A104" s="22" t="s">
        <v>72</v>
      </c>
      <c r="B104" s="128">
        <f>C104+D104</f>
        <v>2</v>
      </c>
      <c r="C104" s="36">
        <v>2</v>
      </c>
      <c r="D104" s="35">
        <v>0</v>
      </c>
      <c r="E104" s="45">
        <v>2</v>
      </c>
      <c r="F104" s="98"/>
      <c r="G104" s="82"/>
      <c r="H104" s="1">
        <v>0.03</v>
      </c>
      <c r="I104" s="1">
        <v>0.65</v>
      </c>
      <c r="J104" s="1"/>
      <c r="K104" s="2"/>
      <c r="L104" s="9">
        <f>SUM(G104:K104)</f>
        <v>0.68</v>
      </c>
      <c r="M104" s="97"/>
      <c r="N104" s="76"/>
      <c r="O104" s="82"/>
      <c r="P104" s="1">
        <v>0.03</v>
      </c>
      <c r="Q104" s="1">
        <v>0.65</v>
      </c>
      <c r="R104" s="1"/>
      <c r="S104" s="2"/>
      <c r="T104" s="9">
        <f>SUM(O104:S104)</f>
        <v>0.68</v>
      </c>
      <c r="U104" s="77"/>
      <c r="V104" s="149"/>
      <c r="W104" s="82">
        <v>0.25</v>
      </c>
      <c r="X104" s="1"/>
      <c r="Y104" s="1">
        <f>0.03+0.4</f>
        <v>0.43000000000000005</v>
      </c>
      <c r="Z104" s="2"/>
      <c r="AA104" s="9">
        <f>SUM(W104:Z104)</f>
        <v>0.68</v>
      </c>
      <c r="AB104" s="154"/>
      <c r="AC104" s="162"/>
      <c r="AD104" s="171">
        <v>0.03</v>
      </c>
      <c r="AE104" s="143"/>
      <c r="AF104" s="143"/>
      <c r="AG104" s="143"/>
      <c r="AH104" s="143">
        <v>0.4</v>
      </c>
      <c r="AI104" s="143"/>
      <c r="AJ104" s="143"/>
      <c r="AK104" s="143"/>
      <c r="AL104" s="143"/>
      <c r="AM104" s="143"/>
      <c r="AN104" s="143"/>
      <c r="AO104" s="172">
        <f>SUM(AD104:AN104)</f>
        <v>0.43000000000000005</v>
      </c>
      <c r="AP104" s="163"/>
    </row>
    <row r="105" spans="1:42" ht="16.5" hidden="1" outlineLevel="2" thickBot="1">
      <c r="A105" s="23"/>
      <c r="B105" s="129"/>
      <c r="C105" s="37"/>
      <c r="D105" s="32"/>
      <c r="E105" s="46"/>
      <c r="F105" s="99"/>
      <c r="G105" s="83"/>
      <c r="H105" s="4" t="s">
        <v>16</v>
      </c>
      <c r="I105" s="4" t="s">
        <v>17</v>
      </c>
      <c r="J105" s="4"/>
      <c r="K105" s="5"/>
      <c r="L105" s="10"/>
      <c r="M105" s="97"/>
      <c r="N105" s="76"/>
      <c r="O105" s="83"/>
      <c r="P105" s="4" t="s">
        <v>16</v>
      </c>
      <c r="Q105" s="4" t="s">
        <v>17</v>
      </c>
      <c r="R105" s="4"/>
      <c r="S105" s="5"/>
      <c r="T105" s="10"/>
      <c r="U105" s="77"/>
      <c r="V105" s="149"/>
      <c r="W105" s="83"/>
      <c r="X105" s="4"/>
      <c r="Y105" s="4" t="s">
        <v>174</v>
      </c>
      <c r="Z105" s="5"/>
      <c r="AA105" s="10"/>
      <c r="AB105" s="154"/>
      <c r="AC105" s="162"/>
      <c r="AD105" s="171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72"/>
      <c r="AP105" s="163"/>
    </row>
    <row r="106" spans="1:42" ht="15.75" customHeight="1" hidden="1" outlineLevel="2">
      <c r="A106" s="23"/>
      <c r="B106" s="129"/>
      <c r="C106" s="37"/>
      <c r="D106" s="32"/>
      <c r="E106" s="46"/>
      <c r="F106" s="99"/>
      <c r="G106" s="183" t="s">
        <v>39</v>
      </c>
      <c r="H106" s="184"/>
      <c r="I106" s="184"/>
      <c r="J106" s="184"/>
      <c r="K106" s="185"/>
      <c r="L106" s="84"/>
      <c r="M106" s="97"/>
      <c r="N106" s="76"/>
      <c r="O106" s="183" t="s">
        <v>39</v>
      </c>
      <c r="P106" s="184"/>
      <c r="Q106" s="184"/>
      <c r="R106" s="184"/>
      <c r="S106" s="185"/>
      <c r="T106" s="84"/>
      <c r="U106" s="77"/>
      <c r="V106" s="149"/>
      <c r="W106" s="183" t="s">
        <v>186</v>
      </c>
      <c r="X106" s="184"/>
      <c r="Y106" s="184"/>
      <c r="Z106" s="185"/>
      <c r="AA106" s="84"/>
      <c r="AB106" s="154"/>
      <c r="AC106" s="162"/>
      <c r="AD106" s="171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72"/>
      <c r="AP106" s="163"/>
    </row>
    <row r="107" spans="1:42" ht="15.75" customHeight="1" hidden="1" outlineLevel="2">
      <c r="A107" s="26"/>
      <c r="B107" s="129"/>
      <c r="C107" s="37"/>
      <c r="D107" s="32"/>
      <c r="E107" s="46"/>
      <c r="F107" s="99"/>
      <c r="G107" s="189" t="s">
        <v>48</v>
      </c>
      <c r="H107" s="190"/>
      <c r="I107" s="190"/>
      <c r="J107" s="190"/>
      <c r="K107" s="191"/>
      <c r="L107" s="84"/>
      <c r="M107" s="97"/>
      <c r="N107" s="76"/>
      <c r="O107" s="189" t="s">
        <v>48</v>
      </c>
      <c r="P107" s="190"/>
      <c r="Q107" s="190"/>
      <c r="R107" s="190"/>
      <c r="S107" s="191"/>
      <c r="T107" s="84"/>
      <c r="U107" s="77"/>
      <c r="V107" s="149"/>
      <c r="W107" s="189"/>
      <c r="X107" s="190"/>
      <c r="Y107" s="190"/>
      <c r="Z107" s="191"/>
      <c r="AA107" s="84"/>
      <c r="AB107" s="154"/>
      <c r="AC107" s="162"/>
      <c r="AD107" s="171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72"/>
      <c r="AP107" s="163"/>
    </row>
    <row r="108" spans="1:42" ht="9" customHeight="1" hidden="1" outlineLevel="2" thickBot="1">
      <c r="A108" s="8"/>
      <c r="B108" s="130"/>
      <c r="C108" s="38"/>
      <c r="D108" s="33"/>
      <c r="E108" s="47"/>
      <c r="F108" s="100"/>
      <c r="G108" s="186"/>
      <c r="H108" s="187"/>
      <c r="I108" s="187"/>
      <c r="J108" s="187"/>
      <c r="K108" s="188"/>
      <c r="L108" s="84"/>
      <c r="M108" s="97"/>
      <c r="N108" s="76"/>
      <c r="O108" s="186"/>
      <c r="P108" s="187"/>
      <c r="Q108" s="187"/>
      <c r="R108" s="187"/>
      <c r="S108" s="188"/>
      <c r="T108" s="84"/>
      <c r="U108" s="77"/>
      <c r="V108" s="149"/>
      <c r="W108" s="186"/>
      <c r="X108" s="187"/>
      <c r="Y108" s="187"/>
      <c r="Z108" s="188"/>
      <c r="AA108" s="84"/>
      <c r="AB108" s="154"/>
      <c r="AC108" s="162"/>
      <c r="AD108" s="171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72"/>
      <c r="AP108" s="163"/>
    </row>
    <row r="109" spans="1:42" ht="28.5" customHeight="1" outlineLevel="1" collapsed="1" thickBot="1" thickTop="1">
      <c r="A109" s="22" t="s">
        <v>73</v>
      </c>
      <c r="B109" s="128">
        <f>C109+D109</f>
        <v>1</v>
      </c>
      <c r="C109" s="36">
        <v>1</v>
      </c>
      <c r="D109" s="35">
        <v>0</v>
      </c>
      <c r="E109" s="45">
        <v>6</v>
      </c>
      <c r="F109" s="98"/>
      <c r="G109" s="82">
        <v>0.15</v>
      </c>
      <c r="H109" s="1">
        <v>0.76</v>
      </c>
      <c r="I109" s="1">
        <v>0.4</v>
      </c>
      <c r="J109" s="1"/>
      <c r="K109" s="2">
        <v>0.2</v>
      </c>
      <c r="L109" s="9">
        <f>SUM(G109:K109)</f>
        <v>1.51</v>
      </c>
      <c r="M109" s="97"/>
      <c r="N109" s="76"/>
      <c r="O109" s="82">
        <v>0.15</v>
      </c>
      <c r="P109" s="1">
        <v>0.76</v>
      </c>
      <c r="Q109" s="1">
        <v>0.4</v>
      </c>
      <c r="R109" s="1"/>
      <c r="S109" s="2">
        <v>0.2</v>
      </c>
      <c r="T109" s="9">
        <f>SUM(O109:S109)</f>
        <v>1.51</v>
      </c>
      <c r="U109" s="77"/>
      <c r="V109" s="149"/>
      <c r="W109" s="82">
        <v>0.15</v>
      </c>
      <c r="X109" s="1"/>
      <c r="Y109" s="1">
        <f>1.51-0.15</f>
        <v>1.36</v>
      </c>
      <c r="Z109" s="2"/>
      <c r="AA109" s="9">
        <f>SUM(W109:Z109)</f>
        <v>1.51</v>
      </c>
      <c r="AB109" s="154"/>
      <c r="AC109" s="162"/>
      <c r="AD109" s="171">
        <v>0.06</v>
      </c>
      <c r="AE109" s="143"/>
      <c r="AF109" s="143">
        <v>0.7</v>
      </c>
      <c r="AG109" s="143"/>
      <c r="AH109" s="143">
        <v>0.4</v>
      </c>
      <c r="AI109" s="143"/>
      <c r="AJ109" s="143"/>
      <c r="AK109" s="143">
        <v>0.2</v>
      </c>
      <c r="AL109" s="143"/>
      <c r="AM109" s="143"/>
      <c r="AN109" s="143"/>
      <c r="AO109" s="172">
        <f>SUM(AD109:AN109)</f>
        <v>1.36</v>
      </c>
      <c r="AP109" s="163"/>
    </row>
    <row r="110" spans="1:42" ht="16.5" hidden="1" outlineLevel="2" thickBot="1">
      <c r="A110" s="23"/>
      <c r="B110" s="129"/>
      <c r="C110" s="37"/>
      <c r="D110" s="32"/>
      <c r="E110" s="46"/>
      <c r="F110" s="99"/>
      <c r="G110" s="83" t="s">
        <v>16</v>
      </c>
      <c r="H110" s="4" t="s">
        <v>17</v>
      </c>
      <c r="I110" s="4" t="s">
        <v>18</v>
      </c>
      <c r="J110" s="4"/>
      <c r="K110" s="5" t="s">
        <v>19</v>
      </c>
      <c r="L110" s="10"/>
      <c r="M110" s="97"/>
      <c r="N110" s="76"/>
      <c r="O110" s="83" t="s">
        <v>16</v>
      </c>
      <c r="P110" s="4" t="s">
        <v>17</v>
      </c>
      <c r="Q110" s="4" t="s">
        <v>18</v>
      </c>
      <c r="R110" s="4"/>
      <c r="S110" s="5" t="s">
        <v>19</v>
      </c>
      <c r="T110" s="10"/>
      <c r="U110" s="77"/>
      <c r="V110" s="149"/>
      <c r="W110" s="83"/>
      <c r="X110" s="4"/>
      <c r="Y110" s="4" t="s">
        <v>174</v>
      </c>
      <c r="Z110" s="5"/>
      <c r="AA110" s="10"/>
      <c r="AB110" s="154"/>
      <c r="AC110" s="162"/>
      <c r="AD110" s="171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72"/>
      <c r="AP110" s="163"/>
    </row>
    <row r="111" spans="1:42" ht="15.75" customHeight="1" hidden="1" outlineLevel="2">
      <c r="A111" s="23"/>
      <c r="B111" s="129"/>
      <c r="C111" s="37"/>
      <c r="D111" s="32"/>
      <c r="E111" s="46"/>
      <c r="F111" s="99"/>
      <c r="G111" s="183" t="s">
        <v>27</v>
      </c>
      <c r="H111" s="184"/>
      <c r="I111" s="184"/>
      <c r="J111" s="184"/>
      <c r="K111" s="185"/>
      <c r="L111" s="84"/>
      <c r="M111" s="97"/>
      <c r="N111" s="76"/>
      <c r="O111" s="183" t="s">
        <v>27</v>
      </c>
      <c r="P111" s="184"/>
      <c r="Q111" s="184"/>
      <c r="R111" s="184"/>
      <c r="S111" s="185"/>
      <c r="T111" s="84"/>
      <c r="U111" s="77"/>
      <c r="V111" s="149"/>
      <c r="W111" s="183" t="s">
        <v>187</v>
      </c>
      <c r="X111" s="184"/>
      <c r="Y111" s="184"/>
      <c r="Z111" s="185"/>
      <c r="AA111" s="84"/>
      <c r="AB111" s="154"/>
      <c r="AC111" s="162"/>
      <c r="AD111" s="171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72"/>
      <c r="AP111" s="163"/>
    </row>
    <row r="112" spans="1:42" ht="15.75" customHeight="1" hidden="1" outlineLevel="2">
      <c r="A112" s="26"/>
      <c r="B112" s="129"/>
      <c r="C112" s="37"/>
      <c r="D112" s="32"/>
      <c r="E112" s="46"/>
      <c r="F112" s="99"/>
      <c r="G112" s="189" t="s">
        <v>93</v>
      </c>
      <c r="H112" s="190"/>
      <c r="I112" s="190"/>
      <c r="J112" s="190"/>
      <c r="K112" s="191"/>
      <c r="L112" s="84"/>
      <c r="M112" s="97"/>
      <c r="N112" s="76"/>
      <c r="O112" s="189" t="s">
        <v>93</v>
      </c>
      <c r="P112" s="190"/>
      <c r="Q112" s="190"/>
      <c r="R112" s="190"/>
      <c r="S112" s="191"/>
      <c r="T112" s="84"/>
      <c r="U112" s="77"/>
      <c r="V112" s="149"/>
      <c r="W112" s="189"/>
      <c r="X112" s="190"/>
      <c r="Y112" s="190"/>
      <c r="Z112" s="191"/>
      <c r="AA112" s="84"/>
      <c r="AB112" s="154"/>
      <c r="AC112" s="162"/>
      <c r="AD112" s="171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72"/>
      <c r="AP112" s="163"/>
    </row>
    <row r="113" spans="1:42" ht="15.75" customHeight="1" hidden="1" outlineLevel="2">
      <c r="A113" s="26"/>
      <c r="B113" s="129"/>
      <c r="C113" s="37"/>
      <c r="D113" s="32"/>
      <c r="E113" s="46"/>
      <c r="F113" s="99"/>
      <c r="G113" s="189" t="s">
        <v>28</v>
      </c>
      <c r="H113" s="190"/>
      <c r="I113" s="190"/>
      <c r="J113" s="190"/>
      <c r="K113" s="191"/>
      <c r="L113" s="84"/>
      <c r="M113" s="97"/>
      <c r="N113" s="76"/>
      <c r="O113" s="189" t="s">
        <v>28</v>
      </c>
      <c r="P113" s="190"/>
      <c r="Q113" s="190"/>
      <c r="R113" s="190"/>
      <c r="S113" s="191"/>
      <c r="T113" s="84"/>
      <c r="U113" s="77"/>
      <c r="V113" s="149"/>
      <c r="W113" s="189"/>
      <c r="X113" s="190"/>
      <c r="Y113" s="190"/>
      <c r="Z113" s="191"/>
      <c r="AA113" s="84"/>
      <c r="AB113" s="154"/>
      <c r="AC113" s="162"/>
      <c r="AD113" s="171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72"/>
      <c r="AP113" s="163"/>
    </row>
    <row r="114" spans="1:42" ht="18.75" customHeight="1" hidden="1" outlineLevel="2" thickBot="1">
      <c r="A114" s="8"/>
      <c r="B114" s="130"/>
      <c r="C114" s="38"/>
      <c r="D114" s="33"/>
      <c r="E114" s="47"/>
      <c r="F114" s="100"/>
      <c r="G114" s="192" t="s">
        <v>94</v>
      </c>
      <c r="H114" s="193"/>
      <c r="I114" s="193"/>
      <c r="J114" s="193"/>
      <c r="K114" s="194"/>
      <c r="L114" s="84"/>
      <c r="M114" s="97"/>
      <c r="N114" s="76"/>
      <c r="O114" s="192" t="s">
        <v>94</v>
      </c>
      <c r="P114" s="193"/>
      <c r="Q114" s="193"/>
      <c r="R114" s="193"/>
      <c r="S114" s="194"/>
      <c r="T114" s="84"/>
      <c r="U114" s="77"/>
      <c r="V114" s="149"/>
      <c r="W114" s="192"/>
      <c r="X114" s="193"/>
      <c r="Y114" s="193"/>
      <c r="Z114" s="194"/>
      <c r="AA114" s="84"/>
      <c r="AB114" s="154"/>
      <c r="AC114" s="162"/>
      <c r="AD114" s="171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72"/>
      <c r="AP114" s="163"/>
    </row>
    <row r="115" spans="1:42" ht="29.25" customHeight="1" outlineLevel="1" collapsed="1" thickBot="1" thickTop="1">
      <c r="A115" s="22" t="s">
        <v>74</v>
      </c>
      <c r="B115" s="128">
        <f>C115+D115</f>
        <v>3</v>
      </c>
      <c r="C115" s="36">
        <v>2</v>
      </c>
      <c r="D115" s="35">
        <v>1</v>
      </c>
      <c r="E115" s="45">
        <v>5</v>
      </c>
      <c r="F115" s="98"/>
      <c r="G115" s="82">
        <v>0.3</v>
      </c>
      <c r="H115" s="1">
        <v>0.36</v>
      </c>
      <c r="I115" s="1">
        <v>0.4</v>
      </c>
      <c r="J115" s="1">
        <v>0.15</v>
      </c>
      <c r="K115" s="2">
        <v>0.4</v>
      </c>
      <c r="L115" s="9">
        <f>SUM(G115:K115)</f>
        <v>1.6099999999999999</v>
      </c>
      <c r="M115" s="97"/>
      <c r="N115" s="76"/>
      <c r="O115" s="82">
        <v>0.3</v>
      </c>
      <c r="P115" s="1">
        <v>0.36</v>
      </c>
      <c r="Q115" s="1">
        <v>0.4</v>
      </c>
      <c r="R115" s="1">
        <v>0.15</v>
      </c>
      <c r="S115" s="2">
        <v>0.4</v>
      </c>
      <c r="T115" s="9">
        <f>SUM(O115:S115)</f>
        <v>1.6099999999999999</v>
      </c>
      <c r="U115" s="77"/>
      <c r="V115" s="149"/>
      <c r="W115" s="82">
        <v>0.3</v>
      </c>
      <c r="X115" s="1">
        <v>0.2</v>
      </c>
      <c r="Y115" s="1">
        <f>0.15+0.96</f>
        <v>1.1099999999999999</v>
      </c>
      <c r="Z115" s="2"/>
      <c r="AA115" s="9">
        <f>SUM(W115:Z115)</f>
        <v>1.6099999999999999</v>
      </c>
      <c r="AB115" s="154"/>
      <c r="AC115" s="162"/>
      <c r="AD115" s="171">
        <v>0.06</v>
      </c>
      <c r="AE115" s="143"/>
      <c r="AF115" s="143"/>
      <c r="AG115" s="143"/>
      <c r="AH115" s="143">
        <v>0.4</v>
      </c>
      <c r="AI115" s="143"/>
      <c r="AJ115" s="143">
        <v>0.15</v>
      </c>
      <c r="AK115" s="143">
        <v>0.2</v>
      </c>
      <c r="AL115" s="143">
        <v>0.2</v>
      </c>
      <c r="AM115" s="143"/>
      <c r="AN115" s="143">
        <v>0.1</v>
      </c>
      <c r="AO115" s="172">
        <f>SUM(AD115:AN115)</f>
        <v>1.11</v>
      </c>
      <c r="AP115" s="163"/>
    </row>
    <row r="116" spans="1:42" ht="16.5" hidden="1" outlineLevel="2" thickBot="1">
      <c r="A116" s="23"/>
      <c r="B116" s="129"/>
      <c r="C116" s="37"/>
      <c r="D116" s="32"/>
      <c r="E116" s="46"/>
      <c r="F116" s="99"/>
      <c r="G116" s="83" t="s">
        <v>16</v>
      </c>
      <c r="H116" s="4" t="s">
        <v>17</v>
      </c>
      <c r="I116" s="4" t="s">
        <v>18</v>
      </c>
      <c r="J116" s="4" t="s">
        <v>19</v>
      </c>
      <c r="K116" s="5" t="s">
        <v>20</v>
      </c>
      <c r="L116" s="10"/>
      <c r="M116" s="97"/>
      <c r="N116" s="76"/>
      <c r="O116" s="83" t="s">
        <v>16</v>
      </c>
      <c r="P116" s="4" t="s">
        <v>17</v>
      </c>
      <c r="Q116" s="4" t="s">
        <v>18</v>
      </c>
      <c r="R116" s="4" t="s">
        <v>19</v>
      </c>
      <c r="S116" s="5" t="s">
        <v>20</v>
      </c>
      <c r="T116" s="10"/>
      <c r="U116" s="77"/>
      <c r="V116" s="149"/>
      <c r="W116" s="83"/>
      <c r="X116" s="4"/>
      <c r="Y116" s="4" t="s">
        <v>174</v>
      </c>
      <c r="Z116" s="5"/>
      <c r="AA116" s="10"/>
      <c r="AB116" s="154"/>
      <c r="AC116" s="162"/>
      <c r="AD116" s="171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72"/>
      <c r="AP116" s="163"/>
    </row>
    <row r="117" spans="1:42" ht="16.5" customHeight="1" hidden="1" outlineLevel="2">
      <c r="A117" s="23"/>
      <c r="B117" s="129"/>
      <c r="C117" s="37"/>
      <c r="D117" s="32"/>
      <c r="E117" s="46"/>
      <c r="F117" s="99"/>
      <c r="G117" s="183" t="s">
        <v>114</v>
      </c>
      <c r="H117" s="184"/>
      <c r="I117" s="184"/>
      <c r="J117" s="184"/>
      <c r="K117" s="185"/>
      <c r="L117" s="84"/>
      <c r="M117" s="97"/>
      <c r="N117" s="76"/>
      <c r="O117" s="183" t="s">
        <v>114</v>
      </c>
      <c r="P117" s="184"/>
      <c r="Q117" s="184"/>
      <c r="R117" s="184"/>
      <c r="S117" s="185"/>
      <c r="T117" s="84"/>
      <c r="U117" s="77"/>
      <c r="V117" s="149"/>
      <c r="W117" s="210" t="s">
        <v>188</v>
      </c>
      <c r="X117" s="178"/>
      <c r="Y117" s="178"/>
      <c r="Z117" s="211"/>
      <c r="AA117" s="84"/>
      <c r="AB117" s="154"/>
      <c r="AC117" s="162"/>
      <c r="AD117" s="171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72"/>
      <c r="AP117" s="163"/>
    </row>
    <row r="118" spans="1:42" ht="16.5" customHeight="1" hidden="1" outlineLevel="2">
      <c r="A118" s="26"/>
      <c r="B118" s="129"/>
      <c r="C118" s="37"/>
      <c r="D118" s="32"/>
      <c r="E118" s="46"/>
      <c r="F118" s="99"/>
      <c r="G118" s="189" t="s">
        <v>145</v>
      </c>
      <c r="H118" s="190"/>
      <c r="I118" s="190"/>
      <c r="J118" s="190"/>
      <c r="K118" s="191"/>
      <c r="L118" s="84"/>
      <c r="M118" s="97"/>
      <c r="N118" s="76"/>
      <c r="O118" s="189" t="s">
        <v>145</v>
      </c>
      <c r="P118" s="190"/>
      <c r="Q118" s="190"/>
      <c r="R118" s="190"/>
      <c r="S118" s="191"/>
      <c r="T118" s="84"/>
      <c r="U118" s="77"/>
      <c r="V118" s="149"/>
      <c r="W118" s="212"/>
      <c r="X118" s="213"/>
      <c r="Y118" s="213"/>
      <c r="Z118" s="214"/>
      <c r="AA118" s="84"/>
      <c r="AB118" s="154"/>
      <c r="AC118" s="162"/>
      <c r="AD118" s="171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72"/>
      <c r="AP118" s="163"/>
    </row>
    <row r="119" spans="1:42" ht="16.5" customHeight="1" hidden="1" outlineLevel="2">
      <c r="A119" s="26"/>
      <c r="B119" s="129"/>
      <c r="C119" s="37"/>
      <c r="D119" s="32"/>
      <c r="E119" s="46"/>
      <c r="F119" s="99"/>
      <c r="G119" s="189" t="s">
        <v>11</v>
      </c>
      <c r="H119" s="190"/>
      <c r="I119" s="190"/>
      <c r="J119" s="190"/>
      <c r="K119" s="191"/>
      <c r="L119" s="84"/>
      <c r="M119" s="97"/>
      <c r="N119" s="76"/>
      <c r="O119" s="189" t="s">
        <v>11</v>
      </c>
      <c r="P119" s="190"/>
      <c r="Q119" s="190"/>
      <c r="R119" s="190"/>
      <c r="S119" s="191"/>
      <c r="T119" s="84"/>
      <c r="U119" s="77"/>
      <c r="V119" s="149"/>
      <c r="W119" s="212"/>
      <c r="X119" s="213"/>
      <c r="Y119" s="213"/>
      <c r="Z119" s="214"/>
      <c r="AA119" s="84"/>
      <c r="AB119" s="154"/>
      <c r="AC119" s="162"/>
      <c r="AD119" s="171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72"/>
      <c r="AP119" s="163"/>
    </row>
    <row r="120" spans="1:42" ht="16.5" customHeight="1" hidden="1" outlineLevel="2">
      <c r="A120" s="26"/>
      <c r="B120" s="129"/>
      <c r="C120" s="37"/>
      <c r="D120" s="32"/>
      <c r="E120" s="46"/>
      <c r="F120" s="99"/>
      <c r="G120" s="189" t="s">
        <v>113</v>
      </c>
      <c r="H120" s="190"/>
      <c r="I120" s="190"/>
      <c r="J120" s="190"/>
      <c r="K120" s="191"/>
      <c r="L120" s="84"/>
      <c r="M120" s="97"/>
      <c r="N120" s="76"/>
      <c r="O120" s="189" t="s">
        <v>113</v>
      </c>
      <c r="P120" s="190"/>
      <c r="Q120" s="190"/>
      <c r="R120" s="190"/>
      <c r="S120" s="191"/>
      <c r="T120" s="84"/>
      <c r="U120" s="77"/>
      <c r="V120" s="149"/>
      <c r="W120" s="189"/>
      <c r="X120" s="190"/>
      <c r="Y120" s="190"/>
      <c r="Z120" s="191"/>
      <c r="AA120" s="84"/>
      <c r="AB120" s="154"/>
      <c r="AC120" s="162"/>
      <c r="AD120" s="171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72"/>
      <c r="AP120" s="163"/>
    </row>
    <row r="121" spans="1:42" ht="16.5" customHeight="1" hidden="1" outlineLevel="2" thickBot="1">
      <c r="A121" s="8"/>
      <c r="B121" s="130"/>
      <c r="C121" s="38"/>
      <c r="D121" s="33"/>
      <c r="E121" s="47"/>
      <c r="F121" s="100"/>
      <c r="G121" s="192" t="s">
        <v>146</v>
      </c>
      <c r="H121" s="193"/>
      <c r="I121" s="193"/>
      <c r="J121" s="193"/>
      <c r="K121" s="194"/>
      <c r="L121" s="84"/>
      <c r="M121" s="97"/>
      <c r="N121" s="76"/>
      <c r="O121" s="192" t="s">
        <v>146</v>
      </c>
      <c r="P121" s="193"/>
      <c r="Q121" s="193"/>
      <c r="R121" s="193"/>
      <c r="S121" s="194"/>
      <c r="T121" s="84"/>
      <c r="U121" s="77"/>
      <c r="V121" s="149"/>
      <c r="W121" s="192"/>
      <c r="X121" s="193"/>
      <c r="Y121" s="193"/>
      <c r="Z121" s="194"/>
      <c r="AA121" s="84"/>
      <c r="AB121" s="154"/>
      <c r="AC121" s="162"/>
      <c r="AD121" s="171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72"/>
      <c r="AP121" s="163"/>
    </row>
    <row r="122" spans="1:42" ht="28.5" customHeight="1" outlineLevel="1" collapsed="1" thickBot="1" thickTop="1">
      <c r="A122" s="22" t="s">
        <v>75</v>
      </c>
      <c r="B122" s="128">
        <f>C122+D122</f>
        <v>3</v>
      </c>
      <c r="C122" s="36">
        <v>2</v>
      </c>
      <c r="D122" s="35">
        <v>1</v>
      </c>
      <c r="E122" s="45">
        <v>3</v>
      </c>
      <c r="F122" s="98"/>
      <c r="G122" s="138">
        <v>0.3</v>
      </c>
      <c r="H122" s="1">
        <v>0.23</v>
      </c>
      <c r="I122" s="1">
        <v>0.4</v>
      </c>
      <c r="J122" s="1">
        <v>0.1</v>
      </c>
      <c r="K122" s="2"/>
      <c r="L122" s="9">
        <f>SUM(G122:K122)</f>
        <v>1.03</v>
      </c>
      <c r="M122" s="97"/>
      <c r="N122" s="76"/>
      <c r="O122" s="138">
        <v>0.3</v>
      </c>
      <c r="P122" s="1">
        <v>0.23</v>
      </c>
      <c r="Q122" s="1">
        <v>0.4</v>
      </c>
      <c r="R122" s="1">
        <v>0.1</v>
      </c>
      <c r="S122" s="2"/>
      <c r="T122" s="9">
        <f>SUM(O122:S122)</f>
        <v>1.03</v>
      </c>
      <c r="U122" s="77"/>
      <c r="V122" s="149"/>
      <c r="W122" s="138">
        <v>0.6</v>
      </c>
      <c r="X122" s="1">
        <v>0.2</v>
      </c>
      <c r="Y122" s="1">
        <v>0.03</v>
      </c>
      <c r="Z122" s="2">
        <v>0.2</v>
      </c>
      <c r="AA122" s="9">
        <f>SUM(W122:Z122)</f>
        <v>1.03</v>
      </c>
      <c r="AB122" s="154"/>
      <c r="AC122" s="162"/>
      <c r="AD122" s="171">
        <v>0.03</v>
      </c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72">
        <f>SUM(AD122:AN122)</f>
        <v>0.03</v>
      </c>
      <c r="AP122" s="163"/>
    </row>
    <row r="123" spans="1:42" ht="16.5" hidden="1" outlineLevel="2" thickBot="1">
      <c r="A123" s="23"/>
      <c r="B123" s="129"/>
      <c r="C123" s="37"/>
      <c r="D123" s="32"/>
      <c r="E123" s="46"/>
      <c r="F123" s="99"/>
      <c r="G123" s="83" t="s">
        <v>16</v>
      </c>
      <c r="H123" s="4" t="s">
        <v>17</v>
      </c>
      <c r="I123" s="4" t="s">
        <v>18</v>
      </c>
      <c r="J123" s="4" t="s">
        <v>19</v>
      </c>
      <c r="K123" s="5"/>
      <c r="L123" s="10"/>
      <c r="M123" s="97"/>
      <c r="N123" s="76"/>
      <c r="O123" s="83" t="s">
        <v>16</v>
      </c>
      <c r="P123" s="4" t="s">
        <v>17</v>
      </c>
      <c r="Q123" s="4" t="s">
        <v>18</v>
      </c>
      <c r="R123" s="4" t="s">
        <v>19</v>
      </c>
      <c r="S123" s="5"/>
      <c r="T123" s="10"/>
      <c r="U123" s="77"/>
      <c r="V123" s="149"/>
      <c r="W123" s="83"/>
      <c r="X123" s="4"/>
      <c r="Y123" s="4" t="s">
        <v>174</v>
      </c>
      <c r="Z123" s="5"/>
      <c r="AA123" s="10"/>
      <c r="AB123" s="154"/>
      <c r="AC123" s="162"/>
      <c r="AD123" s="171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72"/>
      <c r="AP123" s="163"/>
    </row>
    <row r="124" spans="1:42" ht="15.75" customHeight="1" hidden="1" outlineLevel="2">
      <c r="A124" s="23"/>
      <c r="B124" s="129"/>
      <c r="C124" s="37"/>
      <c r="D124" s="32"/>
      <c r="E124" s="46"/>
      <c r="F124" s="99"/>
      <c r="G124" s="183" t="s">
        <v>29</v>
      </c>
      <c r="H124" s="184"/>
      <c r="I124" s="184"/>
      <c r="J124" s="184"/>
      <c r="K124" s="185"/>
      <c r="L124" s="84"/>
      <c r="M124" s="97"/>
      <c r="N124" s="76"/>
      <c r="O124" s="183" t="s">
        <v>29</v>
      </c>
      <c r="P124" s="184"/>
      <c r="Q124" s="184"/>
      <c r="R124" s="184"/>
      <c r="S124" s="185"/>
      <c r="T124" s="84"/>
      <c r="U124" s="77"/>
      <c r="V124" s="149"/>
      <c r="W124" s="183" t="s">
        <v>189</v>
      </c>
      <c r="X124" s="184"/>
      <c r="Y124" s="184"/>
      <c r="Z124" s="185"/>
      <c r="AA124" s="84"/>
      <c r="AB124" s="154"/>
      <c r="AC124" s="162"/>
      <c r="AD124" s="171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72"/>
      <c r="AP124" s="163"/>
    </row>
    <row r="125" spans="1:42" ht="15.75" customHeight="1" hidden="1" outlineLevel="2">
      <c r="A125" s="26"/>
      <c r="B125" s="129"/>
      <c r="C125" s="37"/>
      <c r="D125" s="32"/>
      <c r="E125" s="46"/>
      <c r="F125" s="99"/>
      <c r="G125" s="189" t="s">
        <v>30</v>
      </c>
      <c r="H125" s="190"/>
      <c r="I125" s="190"/>
      <c r="J125" s="190"/>
      <c r="K125" s="191"/>
      <c r="L125" s="84"/>
      <c r="M125" s="97"/>
      <c r="N125" s="76"/>
      <c r="O125" s="189" t="s">
        <v>30</v>
      </c>
      <c r="P125" s="190"/>
      <c r="Q125" s="190"/>
      <c r="R125" s="190"/>
      <c r="S125" s="191"/>
      <c r="T125" s="84"/>
      <c r="U125" s="77"/>
      <c r="V125" s="149"/>
      <c r="W125" s="189"/>
      <c r="X125" s="190"/>
      <c r="Y125" s="190"/>
      <c r="Z125" s="191"/>
      <c r="AA125" s="84"/>
      <c r="AB125" s="154"/>
      <c r="AC125" s="162"/>
      <c r="AD125" s="171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72"/>
      <c r="AP125" s="163"/>
    </row>
    <row r="126" spans="1:42" ht="25.5" customHeight="1" hidden="1" outlineLevel="2">
      <c r="A126" s="26"/>
      <c r="B126" s="129"/>
      <c r="C126" s="37"/>
      <c r="D126" s="32"/>
      <c r="E126" s="46"/>
      <c r="F126" s="99"/>
      <c r="G126" s="189" t="s">
        <v>154</v>
      </c>
      <c r="H126" s="190"/>
      <c r="I126" s="190"/>
      <c r="J126" s="190"/>
      <c r="K126" s="191"/>
      <c r="L126" s="84"/>
      <c r="M126" s="97"/>
      <c r="N126" s="76"/>
      <c r="O126" s="189" t="s">
        <v>154</v>
      </c>
      <c r="P126" s="190"/>
      <c r="Q126" s="190"/>
      <c r="R126" s="190"/>
      <c r="S126" s="191"/>
      <c r="T126" s="84"/>
      <c r="U126" s="77"/>
      <c r="V126" s="149"/>
      <c r="W126" s="189"/>
      <c r="X126" s="190"/>
      <c r="Y126" s="190"/>
      <c r="Z126" s="191"/>
      <c r="AA126" s="84"/>
      <c r="AB126" s="154"/>
      <c r="AC126" s="162"/>
      <c r="AD126" s="171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72"/>
      <c r="AP126" s="163"/>
    </row>
    <row r="127" spans="1:42" ht="15.75" customHeight="1" hidden="1" outlineLevel="2">
      <c r="A127" s="26"/>
      <c r="B127" s="129"/>
      <c r="C127" s="37"/>
      <c r="D127" s="32"/>
      <c r="E127" s="46"/>
      <c r="F127" s="99"/>
      <c r="G127" s="189" t="s">
        <v>31</v>
      </c>
      <c r="H127" s="190"/>
      <c r="I127" s="190"/>
      <c r="J127" s="190"/>
      <c r="K127" s="191"/>
      <c r="L127" s="84"/>
      <c r="M127" s="97"/>
      <c r="N127" s="76"/>
      <c r="O127" s="189" t="s">
        <v>31</v>
      </c>
      <c r="P127" s="190"/>
      <c r="Q127" s="190"/>
      <c r="R127" s="190"/>
      <c r="S127" s="191"/>
      <c r="T127" s="84"/>
      <c r="U127" s="77"/>
      <c r="V127" s="149"/>
      <c r="W127" s="189"/>
      <c r="X127" s="190"/>
      <c r="Y127" s="190"/>
      <c r="Z127" s="191"/>
      <c r="AA127" s="84"/>
      <c r="AB127" s="154"/>
      <c r="AC127" s="162"/>
      <c r="AD127" s="171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72"/>
      <c r="AP127" s="163"/>
    </row>
    <row r="128" spans="1:42" ht="9.75" customHeight="1" hidden="1" outlineLevel="2" thickBot="1">
      <c r="A128" s="8"/>
      <c r="B128" s="130"/>
      <c r="C128" s="38"/>
      <c r="D128" s="33"/>
      <c r="E128" s="47"/>
      <c r="F128" s="100"/>
      <c r="G128" s="186"/>
      <c r="H128" s="187"/>
      <c r="I128" s="187"/>
      <c r="J128" s="187"/>
      <c r="K128" s="188"/>
      <c r="L128" s="84"/>
      <c r="M128" s="97"/>
      <c r="N128" s="76"/>
      <c r="O128" s="186"/>
      <c r="P128" s="187"/>
      <c r="Q128" s="187"/>
      <c r="R128" s="187"/>
      <c r="S128" s="188"/>
      <c r="T128" s="84"/>
      <c r="U128" s="77"/>
      <c r="V128" s="149"/>
      <c r="W128" s="186"/>
      <c r="X128" s="187"/>
      <c r="Y128" s="187"/>
      <c r="Z128" s="188"/>
      <c r="AA128" s="84"/>
      <c r="AB128" s="154"/>
      <c r="AC128" s="162"/>
      <c r="AD128" s="171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72"/>
      <c r="AP128" s="163"/>
    </row>
    <row r="129" spans="1:42" ht="28.5" customHeight="1" outlineLevel="1" collapsed="1" thickBot="1" thickTop="1">
      <c r="A129" s="22" t="s">
        <v>76</v>
      </c>
      <c r="B129" s="128">
        <f>C129+D129</f>
        <v>2</v>
      </c>
      <c r="C129" s="36">
        <v>1</v>
      </c>
      <c r="D129" s="35">
        <v>1</v>
      </c>
      <c r="E129" s="45">
        <v>3</v>
      </c>
      <c r="F129" s="98"/>
      <c r="G129" s="82">
        <v>0.5</v>
      </c>
      <c r="H129" s="21">
        <v>0.145</v>
      </c>
      <c r="I129" s="1"/>
      <c r="J129" s="1"/>
      <c r="K129" s="2">
        <v>0.7</v>
      </c>
      <c r="L129" s="9">
        <f>SUM(G129:K129)</f>
        <v>1.345</v>
      </c>
      <c r="M129" s="97"/>
      <c r="N129" s="76"/>
      <c r="O129" s="82">
        <v>0.5</v>
      </c>
      <c r="P129" s="21">
        <v>0.145</v>
      </c>
      <c r="Q129" s="1"/>
      <c r="R129" s="1"/>
      <c r="S129" s="2">
        <v>0.7</v>
      </c>
      <c r="T129" s="9">
        <f>SUM(O129:S129)</f>
        <v>1.345</v>
      </c>
      <c r="U129" s="77"/>
      <c r="V129" s="149"/>
      <c r="W129" s="82">
        <v>0.5</v>
      </c>
      <c r="X129" s="21">
        <v>0.7</v>
      </c>
      <c r="Y129" s="1">
        <v>0.145</v>
      </c>
      <c r="Z129" s="2"/>
      <c r="AA129" s="9">
        <f>SUM(W129:Z129)</f>
        <v>1.345</v>
      </c>
      <c r="AB129" s="154"/>
      <c r="AC129" s="162"/>
      <c r="AD129" s="171">
        <v>0.045</v>
      </c>
      <c r="AE129" s="143"/>
      <c r="AF129" s="143"/>
      <c r="AG129" s="143"/>
      <c r="AH129" s="143"/>
      <c r="AI129" s="143"/>
      <c r="AJ129" s="143"/>
      <c r="AK129" s="143"/>
      <c r="AL129" s="143">
        <v>0.1</v>
      </c>
      <c r="AM129" s="143"/>
      <c r="AN129" s="143"/>
      <c r="AO129" s="172">
        <f>SUM(AD129:AN129)</f>
        <v>0.14500000000000002</v>
      </c>
      <c r="AP129" s="163"/>
    </row>
    <row r="130" spans="1:42" ht="16.5" hidden="1" outlineLevel="2" thickBot="1">
      <c r="A130" s="23"/>
      <c r="B130" s="129"/>
      <c r="C130" s="37"/>
      <c r="D130" s="32"/>
      <c r="E130" s="46"/>
      <c r="F130" s="99"/>
      <c r="G130" s="83" t="s">
        <v>16</v>
      </c>
      <c r="H130" s="4" t="s">
        <v>17</v>
      </c>
      <c r="I130" s="4"/>
      <c r="J130" s="4"/>
      <c r="K130" s="5" t="s">
        <v>18</v>
      </c>
      <c r="L130" s="10"/>
      <c r="M130" s="97"/>
      <c r="N130" s="76"/>
      <c r="O130" s="83" t="s">
        <v>16</v>
      </c>
      <c r="P130" s="4" t="s">
        <v>17</v>
      </c>
      <c r="Q130" s="4"/>
      <c r="R130" s="4"/>
      <c r="S130" s="5" t="s">
        <v>18</v>
      </c>
      <c r="T130" s="10"/>
      <c r="U130" s="77"/>
      <c r="V130" s="149"/>
      <c r="W130" s="83"/>
      <c r="X130" s="4"/>
      <c r="Y130" s="4" t="s">
        <v>174</v>
      </c>
      <c r="Z130" s="5"/>
      <c r="AA130" s="10"/>
      <c r="AB130" s="154"/>
      <c r="AC130" s="162"/>
      <c r="AD130" s="171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72"/>
      <c r="AP130" s="163"/>
    </row>
    <row r="131" spans="1:42" ht="15.75" customHeight="1" hidden="1" outlineLevel="2">
      <c r="A131" s="23"/>
      <c r="B131" s="129"/>
      <c r="C131" s="37"/>
      <c r="D131" s="32"/>
      <c r="E131" s="46"/>
      <c r="F131" s="99"/>
      <c r="G131" s="183" t="s">
        <v>91</v>
      </c>
      <c r="H131" s="184"/>
      <c r="I131" s="184"/>
      <c r="J131" s="184"/>
      <c r="K131" s="185"/>
      <c r="L131" s="84"/>
      <c r="M131" s="97"/>
      <c r="N131" s="76"/>
      <c r="O131" s="183" t="s">
        <v>91</v>
      </c>
      <c r="P131" s="184"/>
      <c r="Q131" s="184"/>
      <c r="R131" s="184"/>
      <c r="S131" s="185"/>
      <c r="T131" s="84"/>
      <c r="U131" s="77"/>
      <c r="V131" s="149"/>
      <c r="W131" s="198" t="s">
        <v>190</v>
      </c>
      <c r="X131" s="199"/>
      <c r="Y131" s="199"/>
      <c r="Z131" s="200"/>
      <c r="AA131" s="84"/>
      <c r="AB131" s="154"/>
      <c r="AC131" s="162"/>
      <c r="AD131" s="171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72"/>
      <c r="AP131" s="163"/>
    </row>
    <row r="132" spans="1:42" ht="15.75" customHeight="1" hidden="1" outlineLevel="2">
      <c r="A132" s="26"/>
      <c r="B132" s="129"/>
      <c r="C132" s="37"/>
      <c r="D132" s="32"/>
      <c r="E132" s="46"/>
      <c r="F132" s="99"/>
      <c r="G132" s="189" t="s">
        <v>32</v>
      </c>
      <c r="H132" s="190"/>
      <c r="I132" s="190"/>
      <c r="J132" s="190"/>
      <c r="K132" s="191"/>
      <c r="L132" s="84"/>
      <c r="M132" s="97"/>
      <c r="N132" s="76"/>
      <c r="O132" s="189" t="s">
        <v>32</v>
      </c>
      <c r="P132" s="190"/>
      <c r="Q132" s="190"/>
      <c r="R132" s="190"/>
      <c r="S132" s="191"/>
      <c r="T132" s="84"/>
      <c r="U132" s="77"/>
      <c r="V132" s="149"/>
      <c r="W132" s="201"/>
      <c r="X132" s="202"/>
      <c r="Y132" s="202"/>
      <c r="Z132" s="203"/>
      <c r="AA132" s="84"/>
      <c r="AB132" s="154"/>
      <c r="AC132" s="162"/>
      <c r="AD132" s="171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72"/>
      <c r="AP132" s="163"/>
    </row>
    <row r="133" spans="1:42" ht="15.75" customHeight="1" hidden="1" outlineLevel="2">
      <c r="A133" s="26"/>
      <c r="B133" s="129"/>
      <c r="C133" s="37"/>
      <c r="D133" s="32"/>
      <c r="E133" s="46"/>
      <c r="F133" s="99"/>
      <c r="G133" s="189" t="s">
        <v>33</v>
      </c>
      <c r="H133" s="190"/>
      <c r="I133" s="190"/>
      <c r="J133" s="190"/>
      <c r="K133" s="191"/>
      <c r="L133" s="84"/>
      <c r="M133" s="97"/>
      <c r="N133" s="76"/>
      <c r="O133" s="189" t="s">
        <v>33</v>
      </c>
      <c r="P133" s="190"/>
      <c r="Q133" s="190"/>
      <c r="R133" s="190"/>
      <c r="S133" s="191"/>
      <c r="T133" s="84"/>
      <c r="U133" s="77"/>
      <c r="V133" s="149"/>
      <c r="W133" s="189"/>
      <c r="X133" s="190"/>
      <c r="Y133" s="190"/>
      <c r="Z133" s="191"/>
      <c r="AA133" s="84"/>
      <c r="AB133" s="154"/>
      <c r="AC133" s="162"/>
      <c r="AD133" s="171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72"/>
      <c r="AP133" s="163"/>
    </row>
    <row r="134" spans="1:42" ht="9.75" customHeight="1" hidden="1" outlineLevel="2" thickBot="1">
      <c r="A134" s="8"/>
      <c r="B134" s="130"/>
      <c r="C134" s="38"/>
      <c r="D134" s="33"/>
      <c r="E134" s="47"/>
      <c r="F134" s="100"/>
      <c r="G134" s="186"/>
      <c r="H134" s="187"/>
      <c r="I134" s="187"/>
      <c r="J134" s="187"/>
      <c r="K134" s="188"/>
      <c r="L134" s="84"/>
      <c r="M134" s="97"/>
      <c r="N134" s="76"/>
      <c r="O134" s="186"/>
      <c r="P134" s="187"/>
      <c r="Q134" s="187"/>
      <c r="R134" s="187"/>
      <c r="S134" s="188"/>
      <c r="T134" s="84"/>
      <c r="U134" s="77"/>
      <c r="V134" s="149"/>
      <c r="W134" s="186"/>
      <c r="X134" s="187"/>
      <c r="Y134" s="187"/>
      <c r="Z134" s="188"/>
      <c r="AA134" s="84"/>
      <c r="AB134" s="154"/>
      <c r="AC134" s="162"/>
      <c r="AD134" s="171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72"/>
      <c r="AP134" s="163"/>
    </row>
    <row r="135" spans="1:42" ht="28.5" customHeight="1" outlineLevel="1" collapsed="1" thickBot="1" thickTop="1">
      <c r="A135" s="22" t="s">
        <v>77</v>
      </c>
      <c r="B135" s="128">
        <f>C135+D135</f>
        <v>3</v>
      </c>
      <c r="C135" s="36">
        <v>2</v>
      </c>
      <c r="D135" s="35">
        <v>1</v>
      </c>
      <c r="E135" s="45">
        <v>2</v>
      </c>
      <c r="F135" s="98"/>
      <c r="G135" s="82">
        <v>0.5</v>
      </c>
      <c r="H135" s="21">
        <v>0.03</v>
      </c>
      <c r="I135" s="1"/>
      <c r="J135" s="1">
        <v>0.8</v>
      </c>
      <c r="K135" s="2">
        <v>0.5</v>
      </c>
      <c r="L135" s="9">
        <f>SUM(G135:K135)</f>
        <v>1.83</v>
      </c>
      <c r="M135" s="97"/>
      <c r="N135" s="76"/>
      <c r="O135" s="82">
        <v>0.5</v>
      </c>
      <c r="P135" s="21">
        <v>0.03</v>
      </c>
      <c r="Q135" s="1"/>
      <c r="R135" s="1">
        <v>0.8</v>
      </c>
      <c r="S135" s="2">
        <v>0.5</v>
      </c>
      <c r="T135" s="9">
        <f>SUM(O135:S135)</f>
        <v>1.83</v>
      </c>
      <c r="U135" s="77"/>
      <c r="V135" s="149"/>
      <c r="W135" s="82">
        <v>0.45</v>
      </c>
      <c r="X135" s="21">
        <f>0.65+0.15</f>
        <v>0.8</v>
      </c>
      <c r="Y135" s="1">
        <v>0.18</v>
      </c>
      <c r="Z135" s="2">
        <v>0.4</v>
      </c>
      <c r="AA135" s="9">
        <f>SUM(W135:Z135)</f>
        <v>1.83</v>
      </c>
      <c r="AB135" s="154"/>
      <c r="AC135" s="162"/>
      <c r="AD135" s="171">
        <v>0.03</v>
      </c>
      <c r="AE135" s="143"/>
      <c r="AF135" s="143"/>
      <c r="AG135" s="143"/>
      <c r="AH135" s="143"/>
      <c r="AI135" s="143"/>
      <c r="AJ135" s="143">
        <v>0.15</v>
      </c>
      <c r="AK135" s="143"/>
      <c r="AL135" s="143"/>
      <c r="AM135" s="143"/>
      <c r="AN135" s="143"/>
      <c r="AO135" s="172">
        <f>SUM(AD135:AN135)</f>
        <v>0.18</v>
      </c>
      <c r="AP135" s="163"/>
    </row>
    <row r="136" spans="1:42" ht="16.5" hidden="1" outlineLevel="2" thickBot="1">
      <c r="A136" s="23"/>
      <c r="B136" s="129"/>
      <c r="C136" s="37"/>
      <c r="D136" s="32"/>
      <c r="E136" s="46"/>
      <c r="F136" s="99"/>
      <c r="G136" s="83" t="s">
        <v>16</v>
      </c>
      <c r="H136" s="4" t="s">
        <v>17</v>
      </c>
      <c r="I136" s="4"/>
      <c r="J136" s="4" t="s">
        <v>18</v>
      </c>
      <c r="K136" s="5"/>
      <c r="L136" s="10"/>
      <c r="M136" s="97"/>
      <c r="N136" s="76"/>
      <c r="O136" s="83" t="s">
        <v>16</v>
      </c>
      <c r="P136" s="4" t="s">
        <v>17</v>
      </c>
      <c r="Q136" s="4"/>
      <c r="R136" s="4" t="s">
        <v>18</v>
      </c>
      <c r="S136" s="5"/>
      <c r="T136" s="10"/>
      <c r="U136" s="77"/>
      <c r="V136" s="149"/>
      <c r="W136" s="83"/>
      <c r="X136" s="4"/>
      <c r="Y136" s="4" t="s">
        <v>174</v>
      </c>
      <c r="Z136" s="5"/>
      <c r="AA136" s="10"/>
      <c r="AB136" s="154"/>
      <c r="AC136" s="162"/>
      <c r="AD136" s="171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72"/>
      <c r="AP136" s="163"/>
    </row>
    <row r="137" spans="1:42" ht="15.75" customHeight="1" hidden="1" outlineLevel="2">
      <c r="A137" s="23"/>
      <c r="B137" s="129"/>
      <c r="C137" s="37"/>
      <c r="D137" s="32"/>
      <c r="E137" s="46"/>
      <c r="F137" s="99"/>
      <c r="G137" s="183" t="s">
        <v>152</v>
      </c>
      <c r="H137" s="184"/>
      <c r="I137" s="184"/>
      <c r="J137" s="184"/>
      <c r="K137" s="185"/>
      <c r="L137" s="84"/>
      <c r="M137" s="97"/>
      <c r="N137" s="76"/>
      <c r="O137" s="183" t="s">
        <v>152</v>
      </c>
      <c r="P137" s="184"/>
      <c r="Q137" s="184"/>
      <c r="R137" s="184"/>
      <c r="S137" s="185"/>
      <c r="T137" s="84"/>
      <c r="U137" s="77"/>
      <c r="V137" s="149"/>
      <c r="W137" s="183" t="s">
        <v>191</v>
      </c>
      <c r="X137" s="184"/>
      <c r="Y137" s="184"/>
      <c r="Z137" s="185"/>
      <c r="AA137" s="84"/>
      <c r="AB137" s="154"/>
      <c r="AC137" s="162"/>
      <c r="AD137" s="171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72"/>
      <c r="AP137" s="163"/>
    </row>
    <row r="138" spans="1:42" ht="15.75" customHeight="1" hidden="1" outlineLevel="2">
      <c r="A138" s="26"/>
      <c r="B138" s="129"/>
      <c r="C138" s="37"/>
      <c r="D138" s="32"/>
      <c r="E138" s="46"/>
      <c r="F138" s="99"/>
      <c r="G138" s="189" t="s">
        <v>43</v>
      </c>
      <c r="H138" s="190"/>
      <c r="I138" s="190"/>
      <c r="J138" s="190"/>
      <c r="K138" s="191"/>
      <c r="L138" s="84"/>
      <c r="M138" s="97"/>
      <c r="N138" s="76"/>
      <c r="O138" s="189" t="s">
        <v>43</v>
      </c>
      <c r="P138" s="190"/>
      <c r="Q138" s="190"/>
      <c r="R138" s="190"/>
      <c r="S138" s="191"/>
      <c r="T138" s="84"/>
      <c r="U138" s="77"/>
      <c r="V138" s="149"/>
      <c r="W138" s="189"/>
      <c r="X138" s="190"/>
      <c r="Y138" s="190"/>
      <c r="Z138" s="191"/>
      <c r="AA138" s="84"/>
      <c r="AB138" s="154"/>
      <c r="AC138" s="162"/>
      <c r="AD138" s="171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72"/>
      <c r="AP138" s="163"/>
    </row>
    <row r="139" spans="1:42" ht="30" customHeight="1" hidden="1" outlineLevel="2">
      <c r="A139" s="26"/>
      <c r="B139" s="129"/>
      <c r="C139" s="37"/>
      <c r="D139" s="32"/>
      <c r="E139" s="46"/>
      <c r="F139" s="99"/>
      <c r="G139" s="189" t="s">
        <v>153</v>
      </c>
      <c r="H139" s="190"/>
      <c r="I139" s="190"/>
      <c r="J139" s="190"/>
      <c r="K139" s="191"/>
      <c r="L139" s="84"/>
      <c r="M139" s="97"/>
      <c r="N139" s="76"/>
      <c r="O139" s="189" t="s">
        <v>153</v>
      </c>
      <c r="P139" s="190"/>
      <c r="Q139" s="190"/>
      <c r="R139" s="190"/>
      <c r="S139" s="191"/>
      <c r="T139" s="84"/>
      <c r="U139" s="77"/>
      <c r="V139" s="149"/>
      <c r="W139" s="189"/>
      <c r="X139" s="190"/>
      <c r="Y139" s="190"/>
      <c r="Z139" s="191"/>
      <c r="AA139" s="84"/>
      <c r="AB139" s="154"/>
      <c r="AC139" s="162"/>
      <c r="AD139" s="171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72"/>
      <c r="AP139" s="163"/>
    </row>
    <row r="140" spans="1:42" ht="7.5" customHeight="1" hidden="1" outlineLevel="2" thickBot="1">
      <c r="A140" s="8"/>
      <c r="B140" s="130"/>
      <c r="C140" s="38"/>
      <c r="D140" s="33"/>
      <c r="E140" s="47"/>
      <c r="F140" s="100"/>
      <c r="G140" s="186"/>
      <c r="H140" s="187"/>
      <c r="I140" s="187"/>
      <c r="J140" s="187"/>
      <c r="K140" s="188"/>
      <c r="L140" s="84"/>
      <c r="M140" s="97"/>
      <c r="N140" s="76"/>
      <c r="O140" s="186"/>
      <c r="P140" s="187"/>
      <c r="Q140" s="187"/>
      <c r="R140" s="187"/>
      <c r="S140" s="188"/>
      <c r="T140" s="84"/>
      <c r="U140" s="77"/>
      <c r="V140" s="149"/>
      <c r="W140" s="186"/>
      <c r="X140" s="187"/>
      <c r="Y140" s="187"/>
      <c r="Z140" s="188"/>
      <c r="AA140" s="84"/>
      <c r="AB140" s="154"/>
      <c r="AC140" s="162"/>
      <c r="AD140" s="171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72"/>
      <c r="AP140" s="163"/>
    </row>
    <row r="141" spans="1:42" ht="28.5" customHeight="1" outlineLevel="1" collapsed="1" thickBot="1" thickTop="1">
      <c r="A141" s="22" t="s">
        <v>78</v>
      </c>
      <c r="B141" s="128">
        <f>C141+D141</f>
        <v>1</v>
      </c>
      <c r="C141" s="36">
        <v>1</v>
      </c>
      <c r="D141" s="35">
        <v>0</v>
      </c>
      <c r="E141" s="45">
        <v>1</v>
      </c>
      <c r="F141" s="98"/>
      <c r="G141" s="82"/>
      <c r="H141" s="21">
        <v>0.03</v>
      </c>
      <c r="I141" s="1">
        <v>0.3</v>
      </c>
      <c r="J141" s="1"/>
      <c r="K141" s="2"/>
      <c r="L141" s="9">
        <f>SUM(G141:K141)</f>
        <v>0.32999999999999996</v>
      </c>
      <c r="M141" s="97"/>
      <c r="N141" s="76"/>
      <c r="O141" s="82"/>
      <c r="P141" s="21">
        <v>0.03</v>
      </c>
      <c r="Q141" s="1">
        <v>0.3</v>
      </c>
      <c r="R141" s="1"/>
      <c r="S141" s="2"/>
      <c r="T141" s="9">
        <f>SUM(O141:S141)</f>
        <v>0.32999999999999996</v>
      </c>
      <c r="U141" s="77"/>
      <c r="V141" s="149"/>
      <c r="W141" s="82"/>
      <c r="X141" s="21"/>
      <c r="Y141" s="1">
        <v>0.33</v>
      </c>
      <c r="Z141" s="2"/>
      <c r="AA141" s="9">
        <f>SUM(W141:Z141)</f>
        <v>0.33</v>
      </c>
      <c r="AB141" s="154"/>
      <c r="AC141" s="162"/>
      <c r="AD141" s="171">
        <v>0.03</v>
      </c>
      <c r="AE141" s="143"/>
      <c r="AF141" s="143"/>
      <c r="AG141" s="143"/>
      <c r="AH141" s="143"/>
      <c r="AI141" s="143">
        <v>0.3</v>
      </c>
      <c r="AJ141" s="143"/>
      <c r="AK141" s="143"/>
      <c r="AL141" s="143"/>
      <c r="AM141" s="143"/>
      <c r="AN141" s="143"/>
      <c r="AO141" s="172">
        <f>SUM(AD141:AN141)</f>
        <v>0.32999999999999996</v>
      </c>
      <c r="AP141" s="163"/>
    </row>
    <row r="142" spans="1:42" ht="24" customHeight="1" hidden="1" outlineLevel="2" thickBot="1">
      <c r="A142" s="23"/>
      <c r="B142" s="129"/>
      <c r="C142" s="37"/>
      <c r="D142" s="32"/>
      <c r="E142" s="46"/>
      <c r="F142" s="99"/>
      <c r="G142" s="83"/>
      <c r="H142" s="4" t="s">
        <v>16</v>
      </c>
      <c r="I142" s="4" t="s">
        <v>17</v>
      </c>
      <c r="J142" s="4"/>
      <c r="K142" s="5"/>
      <c r="L142" s="10"/>
      <c r="M142" s="97"/>
      <c r="N142" s="76"/>
      <c r="O142" s="83"/>
      <c r="P142" s="4" t="s">
        <v>16</v>
      </c>
      <c r="Q142" s="4" t="s">
        <v>17</v>
      </c>
      <c r="R142" s="4"/>
      <c r="S142" s="5"/>
      <c r="T142" s="10"/>
      <c r="U142" s="77"/>
      <c r="V142" s="149"/>
      <c r="W142" s="83"/>
      <c r="X142" s="4"/>
      <c r="Y142" s="4" t="s">
        <v>174</v>
      </c>
      <c r="Z142" s="5"/>
      <c r="AA142" s="10"/>
      <c r="AB142" s="154"/>
      <c r="AC142" s="162"/>
      <c r="AD142" s="171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72"/>
      <c r="AP142" s="163"/>
    </row>
    <row r="143" spans="1:42" ht="22.5" customHeight="1" hidden="1" outlineLevel="2">
      <c r="A143" s="23"/>
      <c r="B143" s="129"/>
      <c r="C143" s="37"/>
      <c r="D143" s="32"/>
      <c r="E143" s="46"/>
      <c r="F143" s="99"/>
      <c r="G143" s="189" t="s">
        <v>39</v>
      </c>
      <c r="H143" s="190"/>
      <c r="I143" s="190"/>
      <c r="J143" s="190"/>
      <c r="K143" s="191"/>
      <c r="L143" s="84"/>
      <c r="M143" s="97"/>
      <c r="N143" s="76"/>
      <c r="O143" s="189" t="s">
        <v>39</v>
      </c>
      <c r="P143" s="190"/>
      <c r="Q143" s="190"/>
      <c r="R143" s="190"/>
      <c r="S143" s="191"/>
      <c r="T143" s="84"/>
      <c r="U143" s="77"/>
      <c r="V143" s="149"/>
      <c r="W143" s="183" t="s">
        <v>192</v>
      </c>
      <c r="X143" s="184"/>
      <c r="Y143" s="184"/>
      <c r="Z143" s="185"/>
      <c r="AA143" s="84"/>
      <c r="AB143" s="154"/>
      <c r="AC143" s="162"/>
      <c r="AD143" s="171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72"/>
      <c r="AP143" s="163"/>
    </row>
    <row r="144" spans="1:42" ht="22.5" customHeight="1" hidden="1" outlineLevel="2" thickBot="1">
      <c r="A144" s="8"/>
      <c r="B144" s="130"/>
      <c r="C144" s="38"/>
      <c r="D144" s="33"/>
      <c r="E144" s="47"/>
      <c r="F144" s="100"/>
      <c r="G144" s="192" t="s">
        <v>99</v>
      </c>
      <c r="H144" s="193"/>
      <c r="I144" s="193"/>
      <c r="J144" s="193"/>
      <c r="K144" s="194"/>
      <c r="L144" s="84"/>
      <c r="M144" s="97"/>
      <c r="N144" s="76"/>
      <c r="O144" s="192" t="s">
        <v>99</v>
      </c>
      <c r="P144" s="193"/>
      <c r="Q144" s="193"/>
      <c r="R144" s="193"/>
      <c r="S144" s="194"/>
      <c r="T144" s="84"/>
      <c r="U144" s="77"/>
      <c r="V144" s="149"/>
      <c r="W144" s="192"/>
      <c r="X144" s="193"/>
      <c r="Y144" s="193"/>
      <c r="Z144" s="194"/>
      <c r="AA144" s="84"/>
      <c r="AB144" s="154"/>
      <c r="AC144" s="162"/>
      <c r="AD144" s="171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72"/>
      <c r="AP144" s="163"/>
    </row>
    <row r="145" spans="1:42" ht="28.5" customHeight="1" outlineLevel="1" collapsed="1" thickBot="1" thickTop="1">
      <c r="A145" s="22" t="s">
        <v>79</v>
      </c>
      <c r="B145" s="128">
        <f>C145+D145</f>
        <v>3</v>
      </c>
      <c r="C145" s="36">
        <v>2</v>
      </c>
      <c r="D145" s="35">
        <v>1</v>
      </c>
      <c r="E145" s="45">
        <v>3</v>
      </c>
      <c r="F145" s="98"/>
      <c r="G145" s="82"/>
      <c r="H145" s="21">
        <v>0.12</v>
      </c>
      <c r="I145" s="1"/>
      <c r="J145" s="1"/>
      <c r="K145" s="2">
        <v>0.3</v>
      </c>
      <c r="L145" s="9">
        <f>SUM(G145:K145)</f>
        <v>0.42</v>
      </c>
      <c r="M145" s="97"/>
      <c r="N145" s="76"/>
      <c r="O145" s="82"/>
      <c r="P145" s="21">
        <v>0.12</v>
      </c>
      <c r="Q145" s="1"/>
      <c r="R145" s="1"/>
      <c r="S145" s="2">
        <v>0.3</v>
      </c>
      <c r="T145" s="9">
        <f>SUM(O145:S145)</f>
        <v>0.42</v>
      </c>
      <c r="U145" s="77"/>
      <c r="V145" s="149"/>
      <c r="W145" s="82"/>
      <c r="X145" s="21">
        <v>0.15</v>
      </c>
      <c r="Y145" s="1">
        <v>0.27</v>
      </c>
      <c r="Z145" s="2"/>
      <c r="AA145" s="9">
        <f>SUM(W145:Z145)</f>
        <v>0.42000000000000004</v>
      </c>
      <c r="AB145" s="154"/>
      <c r="AC145" s="162"/>
      <c r="AD145" s="171">
        <v>0.02</v>
      </c>
      <c r="AE145" s="143">
        <v>0.1</v>
      </c>
      <c r="AF145" s="143"/>
      <c r="AG145" s="143"/>
      <c r="AH145" s="143"/>
      <c r="AI145" s="143"/>
      <c r="AJ145" s="143"/>
      <c r="AK145" s="143"/>
      <c r="AL145" s="143"/>
      <c r="AM145" s="143">
        <v>0.15</v>
      </c>
      <c r="AN145" s="143"/>
      <c r="AO145" s="172">
        <f>SUM(AD145:AN145)</f>
        <v>0.27</v>
      </c>
      <c r="AP145" s="163"/>
    </row>
    <row r="146" spans="1:42" ht="23.25" customHeight="1" hidden="1" outlineLevel="2" thickBot="1">
      <c r="A146" s="23"/>
      <c r="B146" s="129"/>
      <c r="C146" s="37"/>
      <c r="D146" s="32"/>
      <c r="E146" s="46"/>
      <c r="F146" s="99"/>
      <c r="G146" s="83"/>
      <c r="H146" s="4" t="s">
        <v>16</v>
      </c>
      <c r="I146" s="4"/>
      <c r="J146" s="4"/>
      <c r="K146" s="5" t="s">
        <v>17</v>
      </c>
      <c r="L146" s="10"/>
      <c r="M146" s="97"/>
      <c r="N146" s="76"/>
      <c r="O146" s="83"/>
      <c r="P146" s="4" t="s">
        <v>16</v>
      </c>
      <c r="Q146" s="4"/>
      <c r="R146" s="4"/>
      <c r="S146" s="5" t="s">
        <v>17</v>
      </c>
      <c r="T146" s="10"/>
      <c r="U146" s="77"/>
      <c r="V146" s="149"/>
      <c r="W146" s="83"/>
      <c r="X146" s="4"/>
      <c r="Y146" s="4" t="s">
        <v>174</v>
      </c>
      <c r="Z146" s="5"/>
      <c r="AA146" s="10"/>
      <c r="AB146" s="154"/>
      <c r="AC146" s="162"/>
      <c r="AD146" s="171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72"/>
      <c r="AP146" s="163"/>
    </row>
    <row r="147" spans="1:42" ht="26.25" customHeight="1" hidden="1" outlineLevel="2">
      <c r="A147" s="23"/>
      <c r="B147" s="129"/>
      <c r="C147" s="37"/>
      <c r="D147" s="32"/>
      <c r="E147" s="46"/>
      <c r="F147" s="99"/>
      <c r="G147" s="183" t="s">
        <v>118</v>
      </c>
      <c r="H147" s="184"/>
      <c r="I147" s="184"/>
      <c r="J147" s="184"/>
      <c r="K147" s="185"/>
      <c r="L147" s="84"/>
      <c r="M147" s="97"/>
      <c r="N147" s="76"/>
      <c r="O147" s="183" t="s">
        <v>118</v>
      </c>
      <c r="P147" s="184"/>
      <c r="Q147" s="184"/>
      <c r="R147" s="184"/>
      <c r="S147" s="185"/>
      <c r="T147" s="84"/>
      <c r="U147" s="77"/>
      <c r="V147" s="149"/>
      <c r="W147" s="183" t="s">
        <v>193</v>
      </c>
      <c r="X147" s="184"/>
      <c r="Y147" s="184"/>
      <c r="Z147" s="185"/>
      <c r="AA147" s="84"/>
      <c r="AB147" s="154"/>
      <c r="AC147" s="162"/>
      <c r="AD147" s="171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72"/>
      <c r="AP147" s="163"/>
    </row>
    <row r="148" spans="1:42" ht="26.25" customHeight="1" hidden="1" outlineLevel="2" thickBot="1">
      <c r="A148" s="8"/>
      <c r="B148" s="130"/>
      <c r="C148" s="38"/>
      <c r="D148" s="33"/>
      <c r="E148" s="47"/>
      <c r="F148" s="100"/>
      <c r="G148" s="192" t="s">
        <v>119</v>
      </c>
      <c r="H148" s="193"/>
      <c r="I148" s="193"/>
      <c r="J148" s="193"/>
      <c r="K148" s="194"/>
      <c r="L148" s="84"/>
      <c r="M148" s="97"/>
      <c r="N148" s="76"/>
      <c r="O148" s="192" t="s">
        <v>119</v>
      </c>
      <c r="P148" s="193"/>
      <c r="Q148" s="193"/>
      <c r="R148" s="193"/>
      <c r="S148" s="194"/>
      <c r="T148" s="84"/>
      <c r="U148" s="77"/>
      <c r="V148" s="149"/>
      <c r="W148" s="192"/>
      <c r="X148" s="193"/>
      <c r="Y148" s="193"/>
      <c r="Z148" s="194"/>
      <c r="AA148" s="84"/>
      <c r="AB148" s="154"/>
      <c r="AC148" s="162"/>
      <c r="AD148" s="171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72"/>
      <c r="AP148" s="163"/>
    </row>
    <row r="149" spans="1:42" ht="28.5" customHeight="1" outlineLevel="1" collapsed="1" thickBot="1" thickTop="1">
      <c r="A149" s="22" t="s">
        <v>80</v>
      </c>
      <c r="B149" s="128">
        <f>C149+D149</f>
        <v>3</v>
      </c>
      <c r="C149" s="36">
        <v>1</v>
      </c>
      <c r="D149" s="35">
        <v>2</v>
      </c>
      <c r="E149" s="45">
        <v>3</v>
      </c>
      <c r="F149" s="98"/>
      <c r="G149" s="82"/>
      <c r="H149" s="21">
        <v>0.03</v>
      </c>
      <c r="I149" s="1"/>
      <c r="J149" s="1">
        <v>0.4</v>
      </c>
      <c r="K149" s="2">
        <v>0.6</v>
      </c>
      <c r="L149" s="9">
        <f>SUM(G149:K149)</f>
        <v>1.03</v>
      </c>
      <c r="M149" s="97"/>
      <c r="N149" s="76"/>
      <c r="O149" s="82"/>
      <c r="P149" s="21">
        <v>0.03</v>
      </c>
      <c r="Q149" s="1"/>
      <c r="R149" s="1">
        <v>0.4</v>
      </c>
      <c r="S149" s="2">
        <v>0.6</v>
      </c>
      <c r="T149" s="9">
        <f>SUM(O149:S149)</f>
        <v>1.03</v>
      </c>
      <c r="U149" s="77"/>
      <c r="V149" s="149"/>
      <c r="W149" s="82">
        <v>0.45</v>
      </c>
      <c r="X149" s="21">
        <v>0.2</v>
      </c>
      <c r="Y149" s="1">
        <v>0.38</v>
      </c>
      <c r="Z149" s="2"/>
      <c r="AA149" s="9">
        <f>SUM(W149:Z149)</f>
        <v>1.03</v>
      </c>
      <c r="AB149" s="154"/>
      <c r="AC149" s="162"/>
      <c r="AD149" s="171">
        <v>0.03</v>
      </c>
      <c r="AE149" s="143"/>
      <c r="AF149" s="143"/>
      <c r="AG149" s="143"/>
      <c r="AH149" s="143"/>
      <c r="AI149" s="143"/>
      <c r="AJ149" s="143">
        <v>0.15</v>
      </c>
      <c r="AK149" s="143"/>
      <c r="AL149" s="143">
        <v>0.2</v>
      </c>
      <c r="AM149" s="143"/>
      <c r="AN149" s="143"/>
      <c r="AO149" s="172">
        <f>SUM(AD149:AN149)</f>
        <v>0.38</v>
      </c>
      <c r="AP149" s="163"/>
    </row>
    <row r="150" spans="1:42" ht="16.5" hidden="1" outlineLevel="2" thickBot="1">
      <c r="A150" s="23"/>
      <c r="B150" s="129"/>
      <c r="C150" s="37"/>
      <c r="D150" s="32"/>
      <c r="E150" s="46"/>
      <c r="F150" s="99"/>
      <c r="G150" s="83"/>
      <c r="H150" s="4" t="s">
        <v>16</v>
      </c>
      <c r="I150" s="4"/>
      <c r="J150" s="4" t="s">
        <v>17</v>
      </c>
      <c r="K150" s="5" t="s">
        <v>18</v>
      </c>
      <c r="L150" s="10"/>
      <c r="M150" s="97"/>
      <c r="N150" s="76"/>
      <c r="O150" s="83"/>
      <c r="P150" s="4" t="s">
        <v>16</v>
      </c>
      <c r="Q150" s="4"/>
      <c r="R150" s="4" t="s">
        <v>17</v>
      </c>
      <c r="S150" s="5" t="s">
        <v>18</v>
      </c>
      <c r="T150" s="10"/>
      <c r="U150" s="77"/>
      <c r="V150" s="149"/>
      <c r="W150" s="83"/>
      <c r="X150" s="4"/>
      <c r="Y150" s="4" t="s">
        <v>174</v>
      </c>
      <c r="Z150" s="5"/>
      <c r="AA150" s="10"/>
      <c r="AB150" s="154"/>
      <c r="AC150" s="162"/>
      <c r="AD150" s="171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72"/>
      <c r="AP150" s="163"/>
    </row>
    <row r="151" spans="1:42" ht="27" customHeight="1" hidden="1" outlineLevel="2">
      <c r="A151" s="23"/>
      <c r="B151" s="129"/>
      <c r="C151" s="37"/>
      <c r="D151" s="32"/>
      <c r="E151" s="46"/>
      <c r="F151" s="99"/>
      <c r="G151" s="183" t="s">
        <v>49</v>
      </c>
      <c r="H151" s="184"/>
      <c r="I151" s="184"/>
      <c r="J151" s="184"/>
      <c r="K151" s="185"/>
      <c r="L151" s="84"/>
      <c r="M151" s="97"/>
      <c r="N151" s="76"/>
      <c r="O151" s="183" t="s">
        <v>49</v>
      </c>
      <c r="P151" s="184"/>
      <c r="Q151" s="184"/>
      <c r="R151" s="184"/>
      <c r="S151" s="185"/>
      <c r="T151" s="84"/>
      <c r="U151" s="77"/>
      <c r="V151" s="149"/>
      <c r="W151" s="183" t="s">
        <v>194</v>
      </c>
      <c r="X151" s="184"/>
      <c r="Y151" s="184"/>
      <c r="Z151" s="185"/>
      <c r="AA151" s="84"/>
      <c r="AB151" s="154"/>
      <c r="AC151" s="162"/>
      <c r="AD151" s="171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72"/>
      <c r="AP151" s="163"/>
    </row>
    <row r="152" spans="1:42" ht="20.25" customHeight="1" hidden="1" outlineLevel="2" thickBot="1">
      <c r="A152" s="8"/>
      <c r="B152" s="130"/>
      <c r="C152" s="38"/>
      <c r="D152" s="33"/>
      <c r="E152" s="47"/>
      <c r="F152" s="100"/>
      <c r="G152" s="192" t="s">
        <v>90</v>
      </c>
      <c r="H152" s="193"/>
      <c r="I152" s="193"/>
      <c r="J152" s="193"/>
      <c r="K152" s="194"/>
      <c r="L152" s="84"/>
      <c r="M152" s="97"/>
      <c r="N152" s="76"/>
      <c r="O152" s="192" t="s">
        <v>90</v>
      </c>
      <c r="P152" s="193"/>
      <c r="Q152" s="193"/>
      <c r="R152" s="193"/>
      <c r="S152" s="194"/>
      <c r="T152" s="84"/>
      <c r="U152" s="77"/>
      <c r="V152" s="149"/>
      <c r="W152" s="192"/>
      <c r="X152" s="193"/>
      <c r="Y152" s="193"/>
      <c r="Z152" s="194"/>
      <c r="AA152" s="84"/>
      <c r="AB152" s="154"/>
      <c r="AC152" s="162"/>
      <c r="AD152" s="171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72"/>
      <c r="AP152" s="163"/>
    </row>
    <row r="153" spans="1:42" ht="28.5" customHeight="1" outlineLevel="1" collapsed="1" thickBot="1" thickTop="1">
      <c r="A153" s="22" t="s">
        <v>81</v>
      </c>
      <c r="B153" s="128">
        <f>C153+D153</f>
        <v>3</v>
      </c>
      <c r="C153" s="36">
        <v>1</v>
      </c>
      <c r="D153" s="35">
        <v>2</v>
      </c>
      <c r="E153" s="45">
        <v>4</v>
      </c>
      <c r="F153" s="98"/>
      <c r="G153" s="82">
        <v>0.1</v>
      </c>
      <c r="H153" s="21">
        <v>0.03</v>
      </c>
      <c r="I153" s="1"/>
      <c r="J153" s="1"/>
      <c r="K153" s="2">
        <v>0.2</v>
      </c>
      <c r="L153" s="9">
        <f>SUM(G153:K153)</f>
        <v>0.33</v>
      </c>
      <c r="M153" s="97"/>
      <c r="N153" s="76"/>
      <c r="O153" s="82">
        <v>0.1</v>
      </c>
      <c r="P153" s="21">
        <v>0.03</v>
      </c>
      <c r="Q153" s="1"/>
      <c r="R153" s="1"/>
      <c r="S153" s="2">
        <v>0.2</v>
      </c>
      <c r="T153" s="9">
        <f>SUM(O153:S153)</f>
        <v>0.33</v>
      </c>
      <c r="U153" s="77"/>
      <c r="V153" s="149"/>
      <c r="W153" s="82"/>
      <c r="X153" s="21">
        <v>0.15</v>
      </c>
      <c r="Y153" s="1">
        <v>0.18</v>
      </c>
      <c r="Z153" s="2"/>
      <c r="AA153" s="9">
        <f>SUM(W153:Z153)</f>
        <v>0.32999999999999996</v>
      </c>
      <c r="AB153" s="154"/>
      <c r="AC153" s="162"/>
      <c r="AD153" s="171">
        <v>0.03</v>
      </c>
      <c r="AE153" s="143"/>
      <c r="AF153" s="143"/>
      <c r="AG153" s="143"/>
      <c r="AH153" s="143">
        <v>0.1</v>
      </c>
      <c r="AI153" s="143"/>
      <c r="AJ153" s="143"/>
      <c r="AK153" s="143"/>
      <c r="AL153" s="143"/>
      <c r="AM153" s="143"/>
      <c r="AN153" s="143">
        <v>0.05</v>
      </c>
      <c r="AO153" s="172">
        <f>SUM(AD153:AN153)</f>
        <v>0.18</v>
      </c>
      <c r="AP153" s="163"/>
    </row>
    <row r="154" spans="1:42" ht="16.5" hidden="1" outlineLevel="2" thickBot="1">
      <c r="A154" s="23"/>
      <c r="B154" s="129"/>
      <c r="C154" s="37"/>
      <c r="D154" s="32"/>
      <c r="E154" s="46"/>
      <c r="F154" s="99"/>
      <c r="G154" s="83" t="s">
        <v>16</v>
      </c>
      <c r="H154" s="4" t="s">
        <v>17</v>
      </c>
      <c r="I154" s="4"/>
      <c r="J154" s="4"/>
      <c r="K154" s="5" t="s">
        <v>18</v>
      </c>
      <c r="L154" s="10"/>
      <c r="M154" s="97"/>
      <c r="N154" s="76"/>
      <c r="O154" s="83" t="s">
        <v>16</v>
      </c>
      <c r="P154" s="4" t="s">
        <v>17</v>
      </c>
      <c r="Q154" s="4"/>
      <c r="R154" s="4"/>
      <c r="S154" s="5" t="s">
        <v>18</v>
      </c>
      <c r="T154" s="10"/>
      <c r="U154" s="77"/>
      <c r="V154" s="149"/>
      <c r="W154" s="83"/>
      <c r="X154" s="4"/>
      <c r="Y154" s="4" t="s">
        <v>174</v>
      </c>
      <c r="Z154" s="5"/>
      <c r="AA154" s="10"/>
      <c r="AB154" s="154"/>
      <c r="AC154" s="162"/>
      <c r="AD154" s="171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72"/>
      <c r="AP154" s="163"/>
    </row>
    <row r="155" spans="1:42" ht="15.75" customHeight="1" hidden="1" outlineLevel="2">
      <c r="A155" s="23"/>
      <c r="B155" s="129"/>
      <c r="C155" s="37"/>
      <c r="D155" s="32"/>
      <c r="E155" s="46"/>
      <c r="F155" s="99"/>
      <c r="G155" s="183" t="s">
        <v>34</v>
      </c>
      <c r="H155" s="184"/>
      <c r="I155" s="184"/>
      <c r="J155" s="184"/>
      <c r="K155" s="185"/>
      <c r="L155" s="84"/>
      <c r="M155" s="97"/>
      <c r="N155" s="76"/>
      <c r="O155" s="183" t="s">
        <v>34</v>
      </c>
      <c r="P155" s="184"/>
      <c r="Q155" s="184"/>
      <c r="R155" s="184"/>
      <c r="S155" s="185"/>
      <c r="T155" s="84"/>
      <c r="U155" s="77"/>
      <c r="V155" s="149"/>
      <c r="W155" s="198" t="s">
        <v>195</v>
      </c>
      <c r="X155" s="199"/>
      <c r="Y155" s="199"/>
      <c r="Z155" s="200"/>
      <c r="AA155" s="84"/>
      <c r="AB155" s="154"/>
      <c r="AC155" s="162"/>
      <c r="AD155" s="171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72"/>
      <c r="AP155" s="163"/>
    </row>
    <row r="156" spans="1:42" ht="15.75" customHeight="1" hidden="1" outlineLevel="2">
      <c r="A156" s="26"/>
      <c r="B156" s="129"/>
      <c r="C156" s="37"/>
      <c r="D156" s="32"/>
      <c r="E156" s="46"/>
      <c r="F156" s="99"/>
      <c r="G156" s="189" t="s">
        <v>43</v>
      </c>
      <c r="H156" s="190"/>
      <c r="I156" s="190"/>
      <c r="J156" s="190"/>
      <c r="K156" s="191"/>
      <c r="L156" s="84"/>
      <c r="M156" s="97"/>
      <c r="N156" s="76"/>
      <c r="O156" s="189" t="s">
        <v>43</v>
      </c>
      <c r="P156" s="190"/>
      <c r="Q156" s="190"/>
      <c r="R156" s="190"/>
      <c r="S156" s="191"/>
      <c r="T156" s="84"/>
      <c r="U156" s="77"/>
      <c r="V156" s="149"/>
      <c r="W156" s="201"/>
      <c r="X156" s="202"/>
      <c r="Y156" s="202"/>
      <c r="Z156" s="203"/>
      <c r="AA156" s="84"/>
      <c r="AB156" s="154"/>
      <c r="AC156" s="162"/>
      <c r="AD156" s="171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72"/>
      <c r="AP156" s="163"/>
    </row>
    <row r="157" spans="1:42" ht="15.75" customHeight="1" hidden="1" outlineLevel="2">
      <c r="A157" s="26"/>
      <c r="B157" s="129"/>
      <c r="C157" s="37"/>
      <c r="D157" s="32"/>
      <c r="E157" s="46"/>
      <c r="F157" s="99"/>
      <c r="G157" s="189" t="s">
        <v>50</v>
      </c>
      <c r="H157" s="190"/>
      <c r="I157" s="190"/>
      <c r="J157" s="190"/>
      <c r="K157" s="191"/>
      <c r="L157" s="84"/>
      <c r="M157" s="97"/>
      <c r="N157" s="76"/>
      <c r="O157" s="189" t="s">
        <v>50</v>
      </c>
      <c r="P157" s="190"/>
      <c r="Q157" s="190"/>
      <c r="R157" s="190"/>
      <c r="S157" s="191"/>
      <c r="T157" s="84"/>
      <c r="U157" s="77"/>
      <c r="V157" s="149"/>
      <c r="W157" s="189"/>
      <c r="X157" s="190"/>
      <c r="Y157" s="190"/>
      <c r="Z157" s="191"/>
      <c r="AA157" s="84"/>
      <c r="AB157" s="154"/>
      <c r="AC157" s="162"/>
      <c r="AD157" s="171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72"/>
      <c r="AP157" s="163"/>
    </row>
    <row r="158" spans="1:42" ht="9.75" customHeight="1" hidden="1" outlineLevel="2" thickBot="1">
      <c r="A158" s="8"/>
      <c r="B158" s="130"/>
      <c r="C158" s="38"/>
      <c r="D158" s="33"/>
      <c r="E158" s="47"/>
      <c r="F158" s="100"/>
      <c r="G158" s="186"/>
      <c r="H158" s="187"/>
      <c r="I158" s="187"/>
      <c r="J158" s="187"/>
      <c r="K158" s="188"/>
      <c r="L158" s="84"/>
      <c r="M158" s="97"/>
      <c r="N158" s="76"/>
      <c r="O158" s="186"/>
      <c r="P158" s="187"/>
      <c r="Q158" s="187"/>
      <c r="R158" s="187"/>
      <c r="S158" s="188"/>
      <c r="T158" s="84"/>
      <c r="U158" s="77"/>
      <c r="V158" s="149"/>
      <c r="W158" s="186"/>
      <c r="X158" s="187"/>
      <c r="Y158" s="187"/>
      <c r="Z158" s="188"/>
      <c r="AA158" s="84"/>
      <c r="AB158" s="154"/>
      <c r="AC158" s="162"/>
      <c r="AD158" s="171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72"/>
      <c r="AP158" s="163"/>
    </row>
    <row r="159" spans="1:42" ht="28.5" customHeight="1" outlineLevel="1" collapsed="1" thickBot="1" thickTop="1">
      <c r="A159" s="22" t="s">
        <v>82</v>
      </c>
      <c r="B159" s="128">
        <f>C159+D159</f>
        <v>1</v>
      </c>
      <c r="C159" s="36">
        <v>1</v>
      </c>
      <c r="D159" s="35">
        <v>0</v>
      </c>
      <c r="E159" s="45">
        <v>1</v>
      </c>
      <c r="F159" s="98"/>
      <c r="G159" s="82"/>
      <c r="H159" s="21">
        <v>0.02</v>
      </c>
      <c r="I159" s="1"/>
      <c r="J159" s="1"/>
      <c r="K159" s="2">
        <v>0.2</v>
      </c>
      <c r="L159" s="9">
        <f>SUM(G159:K159)</f>
        <v>0.22</v>
      </c>
      <c r="M159" s="97"/>
      <c r="N159" s="76"/>
      <c r="O159" s="82"/>
      <c r="P159" s="21">
        <v>0.02</v>
      </c>
      <c r="Q159" s="1"/>
      <c r="R159" s="1"/>
      <c r="S159" s="2">
        <v>0.2</v>
      </c>
      <c r="T159" s="9">
        <f>SUM(O159:S159)</f>
        <v>0.22</v>
      </c>
      <c r="U159" s="77"/>
      <c r="V159" s="149"/>
      <c r="W159" s="82"/>
      <c r="X159" s="21"/>
      <c r="Y159" s="1">
        <v>0.22</v>
      </c>
      <c r="Z159" s="2"/>
      <c r="AA159" s="9">
        <f>SUM(W159:Z159)</f>
        <v>0.22</v>
      </c>
      <c r="AB159" s="154"/>
      <c r="AC159" s="162"/>
      <c r="AD159" s="171">
        <v>0.02</v>
      </c>
      <c r="AE159" s="143"/>
      <c r="AF159" s="143"/>
      <c r="AG159" s="143"/>
      <c r="AH159" s="143"/>
      <c r="AI159" s="143"/>
      <c r="AJ159" s="143"/>
      <c r="AK159" s="143">
        <v>0.2</v>
      </c>
      <c r="AL159" s="143"/>
      <c r="AM159" s="143"/>
      <c r="AN159" s="143"/>
      <c r="AO159" s="172">
        <f>SUM(AD159:AN159)</f>
        <v>0.22</v>
      </c>
      <c r="AP159" s="163"/>
    </row>
    <row r="160" spans="1:42" ht="16.5" hidden="1" outlineLevel="2" thickBot="1">
      <c r="A160" s="23"/>
      <c r="B160" s="129"/>
      <c r="C160" s="37"/>
      <c r="D160" s="32"/>
      <c r="E160" s="46"/>
      <c r="F160" s="99"/>
      <c r="G160" s="83"/>
      <c r="H160" s="4" t="s">
        <v>16</v>
      </c>
      <c r="I160" s="4"/>
      <c r="J160" s="4"/>
      <c r="K160" s="5"/>
      <c r="L160" s="10"/>
      <c r="M160" s="97"/>
      <c r="N160" s="76"/>
      <c r="O160" s="83"/>
      <c r="P160" s="4" t="s">
        <v>16</v>
      </c>
      <c r="Q160" s="4"/>
      <c r="R160" s="4"/>
      <c r="S160" s="5"/>
      <c r="T160" s="10"/>
      <c r="U160" s="77"/>
      <c r="V160" s="149"/>
      <c r="W160" s="83"/>
      <c r="X160" s="4"/>
      <c r="Y160" s="4" t="s">
        <v>174</v>
      </c>
      <c r="Z160" s="5"/>
      <c r="AA160" s="10"/>
      <c r="AB160" s="154"/>
      <c r="AC160" s="162"/>
      <c r="AD160" s="171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72"/>
      <c r="AP160" s="163"/>
    </row>
    <row r="161" spans="1:42" ht="16.5" customHeight="1" hidden="1" outlineLevel="2" thickBot="1">
      <c r="A161" s="23"/>
      <c r="B161" s="129"/>
      <c r="C161" s="37"/>
      <c r="D161" s="32"/>
      <c r="E161" s="46"/>
      <c r="F161" s="99"/>
      <c r="G161" s="215" t="s">
        <v>39</v>
      </c>
      <c r="H161" s="216"/>
      <c r="I161" s="216"/>
      <c r="J161" s="216"/>
      <c r="K161" s="217"/>
      <c r="L161" s="84"/>
      <c r="M161" s="97"/>
      <c r="N161" s="76"/>
      <c r="O161" s="215" t="s">
        <v>39</v>
      </c>
      <c r="P161" s="216"/>
      <c r="Q161" s="216"/>
      <c r="R161" s="216"/>
      <c r="S161" s="217"/>
      <c r="T161" s="84"/>
      <c r="U161" s="77"/>
      <c r="V161" s="149"/>
      <c r="W161" s="183" t="s">
        <v>196</v>
      </c>
      <c r="X161" s="184"/>
      <c r="Y161" s="184"/>
      <c r="Z161" s="185"/>
      <c r="AA161" s="84"/>
      <c r="AB161" s="154"/>
      <c r="AC161" s="162"/>
      <c r="AD161" s="171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72"/>
      <c r="AP161" s="163"/>
    </row>
    <row r="162" spans="1:42" ht="8.25" customHeight="1" hidden="1" outlineLevel="2" thickBot="1" thickTop="1">
      <c r="A162" s="8"/>
      <c r="B162" s="130"/>
      <c r="C162" s="38"/>
      <c r="D162" s="33"/>
      <c r="E162" s="47"/>
      <c r="F162" s="100"/>
      <c r="G162" s="186"/>
      <c r="H162" s="187"/>
      <c r="I162" s="187"/>
      <c r="J162" s="187"/>
      <c r="K162" s="188"/>
      <c r="L162" s="84"/>
      <c r="M162" s="97"/>
      <c r="N162" s="76"/>
      <c r="O162" s="186"/>
      <c r="P162" s="187"/>
      <c r="Q162" s="187"/>
      <c r="R162" s="187"/>
      <c r="S162" s="188"/>
      <c r="T162" s="84"/>
      <c r="U162" s="77"/>
      <c r="V162" s="149"/>
      <c r="W162" s="186"/>
      <c r="X162" s="187"/>
      <c r="Y162" s="187"/>
      <c r="Z162" s="188"/>
      <c r="AA162" s="84"/>
      <c r="AB162" s="154"/>
      <c r="AC162" s="162"/>
      <c r="AD162" s="171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72"/>
      <c r="AP162" s="163"/>
    </row>
    <row r="163" spans="1:42" ht="32.25" customHeight="1" outlineLevel="1" collapsed="1" thickBot="1" thickTop="1">
      <c r="A163" s="22" t="s">
        <v>83</v>
      </c>
      <c r="B163" s="128">
        <f>C163+D163</f>
        <v>3</v>
      </c>
      <c r="C163" s="36">
        <v>3</v>
      </c>
      <c r="D163" s="35">
        <v>0</v>
      </c>
      <c r="E163" s="45">
        <v>2</v>
      </c>
      <c r="F163" s="98"/>
      <c r="G163" s="82">
        <v>0.2</v>
      </c>
      <c r="H163" s="21">
        <v>0.16</v>
      </c>
      <c r="I163" s="1"/>
      <c r="J163" s="1">
        <v>0.35</v>
      </c>
      <c r="K163" s="2"/>
      <c r="L163" s="9">
        <f>SUM(G163:K163)</f>
        <v>0.71</v>
      </c>
      <c r="M163" s="97"/>
      <c r="N163" s="76"/>
      <c r="O163" s="82">
        <v>0.2</v>
      </c>
      <c r="P163" s="21">
        <v>0.16</v>
      </c>
      <c r="Q163" s="1"/>
      <c r="R163" s="1">
        <v>0.35</v>
      </c>
      <c r="S163" s="2"/>
      <c r="T163" s="9">
        <f>SUM(O163:S163)</f>
        <v>0.71</v>
      </c>
      <c r="U163" s="77"/>
      <c r="V163" s="149"/>
      <c r="W163" s="82">
        <v>0.55</v>
      </c>
      <c r="X163" s="21"/>
      <c r="Y163" s="1">
        <v>0.16</v>
      </c>
      <c r="Z163" s="2"/>
      <c r="AA163" s="9">
        <f>SUM(W163:Z163)</f>
        <v>0.7100000000000001</v>
      </c>
      <c r="AB163" s="154"/>
      <c r="AC163" s="162"/>
      <c r="AD163" s="171">
        <v>0.03</v>
      </c>
      <c r="AE163" s="143">
        <v>0.13</v>
      </c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72">
        <f>SUM(AD163:AN163)</f>
        <v>0.16</v>
      </c>
      <c r="AP163" s="163"/>
    </row>
    <row r="164" spans="1:42" ht="16.5" hidden="1" outlineLevel="2" thickBot="1">
      <c r="A164" s="23"/>
      <c r="B164" s="129"/>
      <c r="C164" s="37"/>
      <c r="D164" s="32"/>
      <c r="E164" s="46"/>
      <c r="F164" s="99"/>
      <c r="G164" s="83" t="s">
        <v>16</v>
      </c>
      <c r="H164" s="4" t="s">
        <v>17</v>
      </c>
      <c r="I164" s="4"/>
      <c r="J164" s="4" t="s">
        <v>18</v>
      </c>
      <c r="K164" s="5"/>
      <c r="L164" s="10"/>
      <c r="M164" s="97"/>
      <c r="N164" s="76"/>
      <c r="O164" s="83" t="s">
        <v>16</v>
      </c>
      <c r="P164" s="4" t="s">
        <v>17</v>
      </c>
      <c r="Q164" s="4"/>
      <c r="R164" s="4" t="s">
        <v>18</v>
      </c>
      <c r="S164" s="5"/>
      <c r="T164" s="10"/>
      <c r="U164" s="77"/>
      <c r="V164" s="149"/>
      <c r="W164" s="83"/>
      <c r="X164" s="4"/>
      <c r="Y164" s="4" t="s">
        <v>174</v>
      </c>
      <c r="Z164" s="5"/>
      <c r="AA164" s="10"/>
      <c r="AB164" s="154"/>
      <c r="AC164" s="162"/>
      <c r="AD164" s="171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72"/>
      <c r="AP164" s="163"/>
    </row>
    <row r="165" spans="1:42" ht="15.75" customHeight="1" hidden="1" outlineLevel="2">
      <c r="A165" s="23"/>
      <c r="B165" s="129"/>
      <c r="C165" s="37"/>
      <c r="D165" s="32"/>
      <c r="E165" s="46"/>
      <c r="F165" s="99"/>
      <c r="G165" s="183" t="s">
        <v>35</v>
      </c>
      <c r="H165" s="184"/>
      <c r="I165" s="184"/>
      <c r="J165" s="184"/>
      <c r="K165" s="185"/>
      <c r="L165" s="84"/>
      <c r="M165" s="97"/>
      <c r="N165" s="76"/>
      <c r="O165" s="183" t="s">
        <v>35</v>
      </c>
      <c r="P165" s="184"/>
      <c r="Q165" s="184"/>
      <c r="R165" s="184"/>
      <c r="S165" s="185"/>
      <c r="T165" s="84"/>
      <c r="U165" s="77"/>
      <c r="V165" s="149"/>
      <c r="W165" s="183" t="s">
        <v>197</v>
      </c>
      <c r="X165" s="184"/>
      <c r="Y165" s="184"/>
      <c r="Z165" s="185"/>
      <c r="AA165" s="84"/>
      <c r="AB165" s="154"/>
      <c r="AC165" s="162"/>
      <c r="AD165" s="171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72"/>
      <c r="AP165" s="163"/>
    </row>
    <row r="166" spans="1:42" ht="15.75" customHeight="1" hidden="1" outlineLevel="2">
      <c r="A166" s="26"/>
      <c r="B166" s="129"/>
      <c r="C166" s="37"/>
      <c r="D166" s="32"/>
      <c r="E166" s="46"/>
      <c r="F166" s="99"/>
      <c r="G166" s="189" t="s">
        <v>36</v>
      </c>
      <c r="H166" s="190"/>
      <c r="I166" s="190"/>
      <c r="J166" s="190"/>
      <c r="K166" s="191"/>
      <c r="L166" s="84"/>
      <c r="M166" s="97"/>
      <c r="N166" s="76"/>
      <c r="O166" s="189" t="s">
        <v>36</v>
      </c>
      <c r="P166" s="190"/>
      <c r="Q166" s="190"/>
      <c r="R166" s="190"/>
      <c r="S166" s="191"/>
      <c r="T166" s="84"/>
      <c r="U166" s="77"/>
      <c r="V166" s="149"/>
      <c r="W166" s="189"/>
      <c r="X166" s="190"/>
      <c r="Y166" s="190"/>
      <c r="Z166" s="191"/>
      <c r="AA166" s="84"/>
      <c r="AB166" s="154"/>
      <c r="AC166" s="162"/>
      <c r="AD166" s="171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72"/>
      <c r="AP166" s="163"/>
    </row>
    <row r="167" spans="1:42" ht="15.75" customHeight="1" hidden="1" outlineLevel="2">
      <c r="A167" s="26"/>
      <c r="B167" s="129"/>
      <c r="C167" s="37"/>
      <c r="D167" s="32"/>
      <c r="E167" s="46"/>
      <c r="F167" s="99"/>
      <c r="G167" s="189" t="s">
        <v>37</v>
      </c>
      <c r="H167" s="190"/>
      <c r="I167" s="190"/>
      <c r="J167" s="190"/>
      <c r="K167" s="191"/>
      <c r="L167" s="84"/>
      <c r="M167" s="97"/>
      <c r="N167" s="76"/>
      <c r="O167" s="189" t="s">
        <v>37</v>
      </c>
      <c r="P167" s="190"/>
      <c r="Q167" s="190"/>
      <c r="R167" s="190"/>
      <c r="S167" s="191"/>
      <c r="T167" s="84"/>
      <c r="U167" s="77"/>
      <c r="V167" s="149"/>
      <c r="W167" s="189"/>
      <c r="X167" s="190"/>
      <c r="Y167" s="190"/>
      <c r="Z167" s="191"/>
      <c r="AA167" s="84"/>
      <c r="AB167" s="154"/>
      <c r="AC167" s="162"/>
      <c r="AD167" s="171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72"/>
      <c r="AP167" s="163"/>
    </row>
    <row r="168" spans="1:42" ht="7.5" customHeight="1" hidden="1" outlineLevel="2" thickBot="1">
      <c r="A168" s="8"/>
      <c r="B168" s="130"/>
      <c r="C168" s="38"/>
      <c r="D168" s="33"/>
      <c r="E168" s="47"/>
      <c r="F168" s="100"/>
      <c r="G168" s="186"/>
      <c r="H168" s="187"/>
      <c r="I168" s="187"/>
      <c r="J168" s="187"/>
      <c r="K168" s="188"/>
      <c r="L168" s="84"/>
      <c r="M168" s="97"/>
      <c r="N168" s="76"/>
      <c r="O168" s="186"/>
      <c r="P168" s="187"/>
      <c r="Q168" s="187"/>
      <c r="R168" s="187"/>
      <c r="S168" s="188"/>
      <c r="T168" s="84"/>
      <c r="U168" s="77"/>
      <c r="V168" s="149"/>
      <c r="W168" s="186"/>
      <c r="X168" s="187"/>
      <c r="Y168" s="187"/>
      <c r="Z168" s="188"/>
      <c r="AA168" s="84"/>
      <c r="AB168" s="154"/>
      <c r="AC168" s="162"/>
      <c r="AD168" s="171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72"/>
      <c r="AP168" s="163"/>
    </row>
    <row r="169" spans="1:42" ht="28.5" customHeight="1" outlineLevel="1" collapsed="1" thickBot="1" thickTop="1">
      <c r="A169" s="22" t="s">
        <v>84</v>
      </c>
      <c r="B169" s="128">
        <f>C169+D169</f>
        <v>1</v>
      </c>
      <c r="C169" s="36">
        <v>1</v>
      </c>
      <c r="D169" s="35">
        <v>0</v>
      </c>
      <c r="E169" s="45">
        <v>2</v>
      </c>
      <c r="F169" s="98"/>
      <c r="G169" s="82"/>
      <c r="H169" s="21">
        <v>0.03</v>
      </c>
      <c r="I169" s="1">
        <v>0.1</v>
      </c>
      <c r="J169" s="1">
        <v>0.15</v>
      </c>
      <c r="K169" s="2"/>
      <c r="L169" s="9">
        <f>SUM(G169:K169)</f>
        <v>0.28</v>
      </c>
      <c r="M169" s="97"/>
      <c r="N169" s="76"/>
      <c r="O169" s="82"/>
      <c r="P169" s="21">
        <v>0.03</v>
      </c>
      <c r="Q169" s="1">
        <v>0.1</v>
      </c>
      <c r="R169" s="1">
        <v>0.15</v>
      </c>
      <c r="S169" s="2"/>
      <c r="T169" s="9">
        <f>SUM(O169:S169)</f>
        <v>0.28</v>
      </c>
      <c r="U169" s="77"/>
      <c r="V169" s="149"/>
      <c r="W169" s="82">
        <v>0.1</v>
      </c>
      <c r="X169" s="21"/>
      <c r="Y169" s="1">
        <v>0.18</v>
      </c>
      <c r="Z169" s="2"/>
      <c r="AA169" s="9">
        <f>SUM(W169:Z169)</f>
        <v>0.28</v>
      </c>
      <c r="AB169" s="154"/>
      <c r="AC169" s="162"/>
      <c r="AD169" s="171">
        <v>0.03</v>
      </c>
      <c r="AE169" s="143"/>
      <c r="AF169" s="143"/>
      <c r="AG169" s="143"/>
      <c r="AH169" s="143"/>
      <c r="AI169" s="143"/>
      <c r="AJ169" s="143">
        <v>0.15</v>
      </c>
      <c r="AK169" s="143"/>
      <c r="AL169" s="143"/>
      <c r="AM169" s="143"/>
      <c r="AN169" s="143"/>
      <c r="AO169" s="172">
        <f>SUM(AD169:AN169)</f>
        <v>0.18</v>
      </c>
      <c r="AP169" s="163"/>
    </row>
    <row r="170" spans="1:42" ht="16.5" hidden="1" outlineLevel="2" thickBot="1">
      <c r="A170" s="23"/>
      <c r="B170" s="129"/>
      <c r="C170" s="37"/>
      <c r="D170" s="32"/>
      <c r="E170" s="46"/>
      <c r="F170" s="99"/>
      <c r="G170" s="83"/>
      <c r="H170" s="4" t="s">
        <v>16</v>
      </c>
      <c r="I170" s="4"/>
      <c r="J170" s="4" t="s">
        <v>17</v>
      </c>
      <c r="K170" s="5"/>
      <c r="L170" s="10"/>
      <c r="M170" s="97"/>
      <c r="N170" s="76"/>
      <c r="O170" s="83"/>
      <c r="P170" s="4" t="s">
        <v>16</v>
      </c>
      <c r="Q170" s="4"/>
      <c r="R170" s="4" t="s">
        <v>17</v>
      </c>
      <c r="S170" s="5"/>
      <c r="T170" s="10"/>
      <c r="U170" s="77"/>
      <c r="V170" s="149"/>
      <c r="W170" s="83"/>
      <c r="X170" s="4"/>
      <c r="Y170" s="4" t="s">
        <v>174</v>
      </c>
      <c r="Z170" s="5"/>
      <c r="AA170" s="10"/>
      <c r="AB170" s="154"/>
      <c r="AC170" s="162"/>
      <c r="AD170" s="171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72"/>
      <c r="AP170" s="163"/>
    </row>
    <row r="171" spans="1:42" ht="26.25" customHeight="1" hidden="1" outlineLevel="2">
      <c r="A171" s="23"/>
      <c r="B171" s="129"/>
      <c r="C171" s="37"/>
      <c r="D171" s="32"/>
      <c r="E171" s="46"/>
      <c r="F171" s="99"/>
      <c r="G171" s="183" t="s">
        <v>51</v>
      </c>
      <c r="H171" s="184"/>
      <c r="I171" s="184"/>
      <c r="J171" s="184"/>
      <c r="K171" s="185"/>
      <c r="L171" s="84"/>
      <c r="M171" s="97"/>
      <c r="N171" s="76"/>
      <c r="O171" s="183" t="s">
        <v>51</v>
      </c>
      <c r="P171" s="184"/>
      <c r="Q171" s="184"/>
      <c r="R171" s="184"/>
      <c r="S171" s="185"/>
      <c r="T171" s="84"/>
      <c r="U171" s="77"/>
      <c r="V171" s="149"/>
      <c r="W171" s="183" t="s">
        <v>199</v>
      </c>
      <c r="X171" s="184"/>
      <c r="Y171" s="184"/>
      <c r="Z171" s="185"/>
      <c r="AA171" s="84"/>
      <c r="AB171" s="154"/>
      <c r="AC171" s="162"/>
      <c r="AD171" s="171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72"/>
      <c r="AP171" s="163"/>
    </row>
    <row r="172" spans="1:42" ht="7.5" customHeight="1" hidden="1" outlineLevel="2" thickBot="1">
      <c r="A172" s="8"/>
      <c r="B172" s="130"/>
      <c r="C172" s="38"/>
      <c r="D172" s="33"/>
      <c r="E172" s="47"/>
      <c r="F172" s="100"/>
      <c r="G172" s="186"/>
      <c r="H172" s="187"/>
      <c r="I172" s="187"/>
      <c r="J172" s="187"/>
      <c r="K172" s="188"/>
      <c r="L172" s="84"/>
      <c r="M172" s="97"/>
      <c r="N172" s="76"/>
      <c r="O172" s="186"/>
      <c r="P172" s="187"/>
      <c r="Q172" s="187"/>
      <c r="R172" s="187"/>
      <c r="S172" s="188"/>
      <c r="T172" s="84"/>
      <c r="U172" s="77"/>
      <c r="V172" s="149"/>
      <c r="W172" s="186"/>
      <c r="X172" s="187"/>
      <c r="Y172" s="187"/>
      <c r="Z172" s="188"/>
      <c r="AA172" s="84"/>
      <c r="AB172" s="154"/>
      <c r="AC172" s="162"/>
      <c r="AD172" s="171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72"/>
      <c r="AP172" s="163"/>
    </row>
    <row r="173" spans="1:42" ht="28.5" customHeight="1" outlineLevel="1" collapsed="1" thickBot="1" thickTop="1">
      <c r="A173" s="22" t="s">
        <v>85</v>
      </c>
      <c r="B173" s="128">
        <f>C173+D173</f>
        <v>2</v>
      </c>
      <c r="C173" s="36">
        <v>1</v>
      </c>
      <c r="D173" s="35">
        <v>1</v>
      </c>
      <c r="E173" s="45">
        <v>0</v>
      </c>
      <c r="F173" s="98"/>
      <c r="G173" s="82"/>
      <c r="H173" s="21">
        <v>0.02</v>
      </c>
      <c r="I173" s="1"/>
      <c r="J173" s="1"/>
      <c r="K173" s="2">
        <v>0.5</v>
      </c>
      <c r="L173" s="9">
        <f>SUM(G173:K173)</f>
        <v>0.52</v>
      </c>
      <c r="M173" s="97"/>
      <c r="N173" s="76"/>
      <c r="O173" s="82"/>
      <c r="P173" s="21">
        <v>0.02</v>
      </c>
      <c r="Q173" s="1"/>
      <c r="R173" s="1"/>
      <c r="S173" s="2">
        <v>0.5</v>
      </c>
      <c r="T173" s="9">
        <f>SUM(O173:S173)</f>
        <v>0.52</v>
      </c>
      <c r="U173" s="77"/>
      <c r="V173" s="149"/>
      <c r="W173" s="82">
        <v>0.25</v>
      </c>
      <c r="X173" s="21">
        <v>0.27</v>
      </c>
      <c r="Y173" s="1"/>
      <c r="Z173" s="2"/>
      <c r="AA173" s="9">
        <f>SUM(W173:Z173)</f>
        <v>0.52</v>
      </c>
      <c r="AB173" s="154"/>
      <c r="AC173" s="162"/>
      <c r="AD173" s="171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72"/>
      <c r="AP173" s="163"/>
    </row>
    <row r="174" spans="1:42" ht="16.5" hidden="1" outlineLevel="2" thickBot="1">
      <c r="A174" s="23"/>
      <c r="B174" s="129"/>
      <c r="C174" s="37"/>
      <c r="D174" s="32"/>
      <c r="E174" s="46"/>
      <c r="F174" s="99"/>
      <c r="G174" s="83"/>
      <c r="H174" s="4" t="s">
        <v>16</v>
      </c>
      <c r="I174" s="4"/>
      <c r="J174" s="4"/>
      <c r="K174" s="5" t="s">
        <v>17</v>
      </c>
      <c r="L174" s="10"/>
      <c r="M174" s="97"/>
      <c r="N174" s="76"/>
      <c r="O174" s="83"/>
      <c r="P174" s="4" t="s">
        <v>16</v>
      </c>
      <c r="Q174" s="4"/>
      <c r="R174" s="4"/>
      <c r="S174" s="5" t="s">
        <v>17</v>
      </c>
      <c r="T174" s="10"/>
      <c r="U174" s="77"/>
      <c r="V174" s="149"/>
      <c r="W174" s="83"/>
      <c r="X174" s="4"/>
      <c r="Y174" s="4"/>
      <c r="Z174" s="5"/>
      <c r="AA174" s="10"/>
      <c r="AB174" s="154"/>
      <c r="AC174" s="162"/>
      <c r="AD174" s="171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72"/>
      <c r="AP174" s="163"/>
    </row>
    <row r="175" spans="1:42" ht="27" customHeight="1" hidden="1" outlineLevel="2">
      <c r="A175" s="23"/>
      <c r="B175" s="129"/>
      <c r="C175" s="37"/>
      <c r="D175" s="32"/>
      <c r="E175" s="46"/>
      <c r="F175" s="99"/>
      <c r="G175" s="183" t="s">
        <v>52</v>
      </c>
      <c r="H175" s="184"/>
      <c r="I175" s="184"/>
      <c r="J175" s="184"/>
      <c r="K175" s="185"/>
      <c r="L175" s="84"/>
      <c r="M175" s="97"/>
      <c r="N175" s="76"/>
      <c r="O175" s="183" t="s">
        <v>52</v>
      </c>
      <c r="P175" s="184"/>
      <c r="Q175" s="184"/>
      <c r="R175" s="184"/>
      <c r="S175" s="185"/>
      <c r="T175" s="84"/>
      <c r="U175" s="77"/>
      <c r="V175" s="149"/>
      <c r="W175" s="183"/>
      <c r="X175" s="184"/>
      <c r="Y175" s="184"/>
      <c r="Z175" s="185"/>
      <c r="AA175" s="84"/>
      <c r="AB175" s="154"/>
      <c r="AC175" s="162"/>
      <c r="AD175" s="171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72"/>
      <c r="AP175" s="163"/>
    </row>
    <row r="176" spans="1:42" ht="9" customHeight="1" hidden="1" outlineLevel="2" thickBot="1">
      <c r="A176" s="8"/>
      <c r="B176" s="130"/>
      <c r="C176" s="38"/>
      <c r="D176" s="33"/>
      <c r="E176" s="47"/>
      <c r="F176" s="100"/>
      <c r="G176" s="186"/>
      <c r="H176" s="187"/>
      <c r="I176" s="187"/>
      <c r="J176" s="187"/>
      <c r="K176" s="188"/>
      <c r="L176" s="84"/>
      <c r="M176" s="97"/>
      <c r="N176" s="76"/>
      <c r="O176" s="186"/>
      <c r="P176" s="187"/>
      <c r="Q176" s="187"/>
      <c r="R176" s="187"/>
      <c r="S176" s="188"/>
      <c r="T176" s="84"/>
      <c r="U176" s="77"/>
      <c r="V176" s="149"/>
      <c r="W176" s="186"/>
      <c r="X176" s="187"/>
      <c r="Y176" s="187"/>
      <c r="Z176" s="188"/>
      <c r="AA176" s="84"/>
      <c r="AB176" s="154"/>
      <c r="AC176" s="162"/>
      <c r="AD176" s="171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72"/>
      <c r="AP176" s="163"/>
    </row>
    <row r="177" spans="1:42" ht="33" outlineLevel="1" collapsed="1" thickBot="1" thickTop="1">
      <c r="A177" s="22" t="s">
        <v>87</v>
      </c>
      <c r="B177" s="128">
        <f>C177+D177</f>
        <v>2</v>
      </c>
      <c r="C177" s="36">
        <v>1</v>
      </c>
      <c r="D177" s="35">
        <v>1</v>
      </c>
      <c r="E177" s="45">
        <v>2</v>
      </c>
      <c r="F177" s="98"/>
      <c r="G177" s="82"/>
      <c r="H177" s="21">
        <v>0.13</v>
      </c>
      <c r="I177" s="1"/>
      <c r="J177" s="1"/>
      <c r="K177" s="2">
        <v>0.2</v>
      </c>
      <c r="L177" s="9">
        <f>SUM(G177:K177)</f>
        <v>0.33</v>
      </c>
      <c r="M177" s="97"/>
      <c r="N177" s="76"/>
      <c r="O177" s="82"/>
      <c r="P177" s="21">
        <v>0.13</v>
      </c>
      <c r="Q177" s="1"/>
      <c r="R177" s="1"/>
      <c r="S177" s="2">
        <v>0.2</v>
      </c>
      <c r="T177" s="9">
        <f>SUM(O177:S177)</f>
        <v>0.33</v>
      </c>
      <c r="U177" s="77"/>
      <c r="V177" s="149"/>
      <c r="W177" s="82"/>
      <c r="X177" s="21">
        <v>0.3</v>
      </c>
      <c r="Y177" s="1">
        <v>0.03</v>
      </c>
      <c r="Z177" s="2"/>
      <c r="AA177" s="9">
        <f>SUM(W177:Z177)</f>
        <v>0.32999999999999996</v>
      </c>
      <c r="AB177" s="154"/>
      <c r="AC177" s="162"/>
      <c r="AD177" s="171">
        <v>0.03</v>
      </c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72">
        <f>SUM(AD177:AN177)</f>
        <v>0.03</v>
      </c>
      <c r="AP177" s="163"/>
    </row>
    <row r="178" spans="1:42" ht="16.5" hidden="1" outlineLevel="2" thickBot="1">
      <c r="A178" s="23"/>
      <c r="B178" s="129"/>
      <c r="C178" s="37"/>
      <c r="D178" s="32"/>
      <c r="E178" s="46"/>
      <c r="F178" s="99"/>
      <c r="G178" s="83"/>
      <c r="H178" s="4" t="s">
        <v>16</v>
      </c>
      <c r="I178" s="4"/>
      <c r="J178" s="4"/>
      <c r="K178" s="5"/>
      <c r="L178" s="5"/>
      <c r="M178" s="97"/>
      <c r="N178" s="76"/>
      <c r="O178" s="83"/>
      <c r="P178" s="4" t="s">
        <v>16</v>
      </c>
      <c r="Q178" s="4"/>
      <c r="R178" s="4"/>
      <c r="S178" s="5"/>
      <c r="T178" s="5"/>
      <c r="U178" s="77"/>
      <c r="V178" s="149"/>
      <c r="W178" s="125"/>
      <c r="X178" s="147"/>
      <c r="Y178" s="4" t="s">
        <v>174</v>
      </c>
      <c r="Z178" s="120"/>
      <c r="AA178" s="123"/>
      <c r="AB178" s="154"/>
      <c r="AC178" s="162"/>
      <c r="AD178" s="171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72"/>
      <c r="AP178" s="163"/>
    </row>
    <row r="179" spans="1:42" ht="15.75" customHeight="1" hidden="1" outlineLevel="2">
      <c r="A179" s="23"/>
      <c r="B179" s="129"/>
      <c r="C179" s="37"/>
      <c r="D179" s="32"/>
      <c r="E179" s="46"/>
      <c r="F179" s="99"/>
      <c r="G179" s="183" t="s">
        <v>38</v>
      </c>
      <c r="H179" s="184"/>
      <c r="I179" s="184"/>
      <c r="J179" s="184"/>
      <c r="K179" s="185"/>
      <c r="L179" s="88"/>
      <c r="M179" s="97"/>
      <c r="N179" s="76"/>
      <c r="O179" s="183" t="s">
        <v>38</v>
      </c>
      <c r="P179" s="184"/>
      <c r="Q179" s="184"/>
      <c r="R179" s="184"/>
      <c r="S179" s="185"/>
      <c r="T179" s="88"/>
      <c r="U179" s="77"/>
      <c r="V179" s="149"/>
      <c r="W179" s="183" t="s">
        <v>198</v>
      </c>
      <c r="X179" s="184"/>
      <c r="Y179" s="184"/>
      <c r="Z179" s="185"/>
      <c r="AA179" s="123"/>
      <c r="AB179" s="154"/>
      <c r="AC179" s="162"/>
      <c r="AD179" s="171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72"/>
      <c r="AP179" s="163"/>
    </row>
    <row r="180" spans="1:42" ht="9" customHeight="1" hidden="1" outlineLevel="2" thickBot="1">
      <c r="A180" s="8"/>
      <c r="B180" s="130"/>
      <c r="C180" s="38"/>
      <c r="D180" s="33"/>
      <c r="E180" s="47"/>
      <c r="F180" s="100"/>
      <c r="G180" s="186"/>
      <c r="H180" s="187"/>
      <c r="I180" s="187"/>
      <c r="J180" s="187"/>
      <c r="K180" s="187"/>
      <c r="L180" s="89"/>
      <c r="M180" s="97"/>
      <c r="N180" s="76"/>
      <c r="O180" s="186"/>
      <c r="P180" s="187"/>
      <c r="Q180" s="187"/>
      <c r="R180" s="187"/>
      <c r="S180" s="187"/>
      <c r="T180" s="89"/>
      <c r="U180" s="77"/>
      <c r="V180" s="149"/>
      <c r="W180" s="125"/>
      <c r="X180" s="120"/>
      <c r="Y180" s="120"/>
      <c r="Z180" s="120"/>
      <c r="AA180" s="123"/>
      <c r="AB180" s="154"/>
      <c r="AC180" s="162"/>
      <c r="AD180" s="171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72"/>
      <c r="AP180" s="163"/>
    </row>
    <row r="181" spans="1:42" ht="33.75" customHeight="1" thickBot="1" thickTop="1">
      <c r="A181" s="31" t="s">
        <v>86</v>
      </c>
      <c r="B181" s="132">
        <f>SUM(B82:B177)</f>
        <v>50</v>
      </c>
      <c r="C181" s="42">
        <f>SUM(C82:C177)</f>
        <v>33</v>
      </c>
      <c r="D181" s="41">
        <f>SUM(D82:D177)</f>
        <v>17</v>
      </c>
      <c r="E181" s="49">
        <f>SUM(E82:E177)</f>
        <v>54</v>
      </c>
      <c r="F181" s="102"/>
      <c r="G181" s="90">
        <f aca="true" t="shared" si="3" ref="G181:L181">SUM(G82:G180)</f>
        <v>3.0500000000000003</v>
      </c>
      <c r="H181" s="11">
        <f t="shared" si="3"/>
        <v>2.709999999999999</v>
      </c>
      <c r="I181" s="11">
        <f t="shared" si="3"/>
        <v>5.3500000000000005</v>
      </c>
      <c r="J181" s="11">
        <f t="shared" si="3"/>
        <v>2.75</v>
      </c>
      <c r="K181" s="12">
        <f t="shared" si="3"/>
        <v>5.4</v>
      </c>
      <c r="L181" s="107">
        <f t="shared" si="3"/>
        <v>19.259999999999998</v>
      </c>
      <c r="M181" s="97"/>
      <c r="N181" s="76"/>
      <c r="O181" s="90">
        <f aca="true" t="shared" si="4" ref="O181:T181">SUM(O82:O180)</f>
        <v>3.0500000000000003</v>
      </c>
      <c r="P181" s="11">
        <f t="shared" si="4"/>
        <v>2.709999999999999</v>
      </c>
      <c r="Q181" s="11">
        <f t="shared" si="4"/>
        <v>5.3500000000000005</v>
      </c>
      <c r="R181" s="11">
        <f t="shared" si="4"/>
        <v>2.75</v>
      </c>
      <c r="S181" s="12">
        <f t="shared" si="4"/>
        <v>5.4</v>
      </c>
      <c r="T181" s="107">
        <f t="shared" si="4"/>
        <v>19.259999999999998</v>
      </c>
      <c r="U181" s="77"/>
      <c r="V181" s="149"/>
      <c r="W181" s="90">
        <f>SUM(W82:W180)</f>
        <v>4.8</v>
      </c>
      <c r="X181" s="114">
        <f>SUM(X82:X180)</f>
        <v>4.6450000000000005</v>
      </c>
      <c r="Y181" s="114">
        <f>SUM(Y82:Y180)</f>
        <v>7.515</v>
      </c>
      <c r="Z181" s="115">
        <f>SUM(Z82:Z180)</f>
        <v>2.3000000000000003</v>
      </c>
      <c r="AA181" s="107">
        <f>SUM(W181:Z181)</f>
        <v>19.26</v>
      </c>
      <c r="AB181" s="154"/>
      <c r="AC181" s="162"/>
      <c r="AD181" s="173">
        <f aca="true" t="shared" si="5" ref="AD181:AO181">SUM(AD82:AD180)</f>
        <v>0.6850000000000002</v>
      </c>
      <c r="AE181" s="142">
        <f t="shared" si="5"/>
        <v>0.23</v>
      </c>
      <c r="AF181" s="142">
        <f t="shared" si="5"/>
        <v>0.7</v>
      </c>
      <c r="AG181" s="142">
        <f t="shared" si="5"/>
        <v>0.3</v>
      </c>
      <c r="AH181" s="142">
        <f t="shared" si="5"/>
        <v>1.85</v>
      </c>
      <c r="AI181" s="142">
        <f t="shared" si="5"/>
        <v>0.3</v>
      </c>
      <c r="AJ181" s="142">
        <f t="shared" si="5"/>
        <v>1</v>
      </c>
      <c r="AK181" s="142">
        <f t="shared" si="5"/>
        <v>0.8999999999999999</v>
      </c>
      <c r="AL181" s="142">
        <f t="shared" si="5"/>
        <v>1.1500000000000001</v>
      </c>
      <c r="AM181" s="142">
        <f t="shared" si="5"/>
        <v>0.15</v>
      </c>
      <c r="AN181" s="142">
        <f t="shared" si="5"/>
        <v>0.25</v>
      </c>
      <c r="AO181" s="174">
        <f t="shared" si="5"/>
        <v>7.515</v>
      </c>
      <c r="AP181" s="163"/>
    </row>
    <row r="182" spans="1:42" ht="3.75" customHeight="1" thickBot="1" thickTop="1">
      <c r="A182" s="7"/>
      <c r="B182" s="130"/>
      <c r="C182" s="38"/>
      <c r="D182" s="33"/>
      <c r="E182" s="47"/>
      <c r="F182" s="100"/>
      <c r="G182" s="91"/>
      <c r="H182" s="13"/>
      <c r="I182" s="13"/>
      <c r="J182" s="13"/>
      <c r="K182" s="13"/>
      <c r="L182" s="92"/>
      <c r="M182" s="97"/>
      <c r="N182" s="76"/>
      <c r="O182" s="91"/>
      <c r="P182" s="13"/>
      <c r="Q182" s="13"/>
      <c r="R182" s="13"/>
      <c r="S182" s="13"/>
      <c r="T182" s="110"/>
      <c r="U182" s="77"/>
      <c r="V182" s="149"/>
      <c r="W182" s="125"/>
      <c r="X182" s="120"/>
      <c r="Y182" s="120"/>
      <c r="Z182" s="120"/>
      <c r="AA182" s="123"/>
      <c r="AB182" s="154"/>
      <c r="AC182" s="162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63"/>
    </row>
    <row r="183" spans="1:42" ht="28.5" customHeight="1" thickBot="1" thickTop="1">
      <c r="A183" s="61" t="s">
        <v>132</v>
      </c>
      <c r="B183" s="133">
        <f>B181+B80</f>
        <v>123</v>
      </c>
      <c r="C183" s="62">
        <f>C181+C80</f>
        <v>65</v>
      </c>
      <c r="D183" s="63">
        <f>D181+D80</f>
        <v>58</v>
      </c>
      <c r="E183" s="64">
        <f>E181+E80</f>
        <v>88</v>
      </c>
      <c r="F183" s="102"/>
      <c r="G183" s="93">
        <f aca="true" t="shared" si="6" ref="G183:L183">G181+G80</f>
        <v>7.0200000000000005</v>
      </c>
      <c r="H183" s="65">
        <f t="shared" si="6"/>
        <v>10.309999999999999</v>
      </c>
      <c r="I183" s="65">
        <f t="shared" si="6"/>
        <v>9.55</v>
      </c>
      <c r="J183" s="65">
        <f t="shared" si="6"/>
        <v>6.95</v>
      </c>
      <c r="K183" s="66">
        <f t="shared" si="6"/>
        <v>14.049999999999999</v>
      </c>
      <c r="L183" s="179">
        <f t="shared" si="6"/>
        <v>47.879999999999995</v>
      </c>
      <c r="M183" s="97"/>
      <c r="N183" s="76"/>
      <c r="O183" s="93">
        <f aca="true" t="shared" si="7" ref="O183:T183">O181+O80</f>
        <v>6.43</v>
      </c>
      <c r="P183" s="65">
        <f t="shared" si="7"/>
        <v>7.709999999999999</v>
      </c>
      <c r="Q183" s="65">
        <f t="shared" si="7"/>
        <v>7.800000000000001</v>
      </c>
      <c r="R183" s="65">
        <f t="shared" si="7"/>
        <v>6.65</v>
      </c>
      <c r="S183" s="66">
        <f t="shared" si="7"/>
        <v>12.65</v>
      </c>
      <c r="T183" s="179">
        <f t="shared" si="7"/>
        <v>41.239999999999995</v>
      </c>
      <c r="U183" s="77"/>
      <c r="V183" s="149"/>
      <c r="W183" s="126">
        <f>W181+W80</f>
        <v>10.07</v>
      </c>
      <c r="X183" s="116">
        <f>X181+X80</f>
        <v>13.510000000000002</v>
      </c>
      <c r="Y183" s="116">
        <f>Y181+Y80</f>
        <v>14.86</v>
      </c>
      <c r="Z183" s="117">
        <f>Z181+Z80</f>
        <v>2.8000000000000003</v>
      </c>
      <c r="AA183" s="111">
        <f>SUM(W183:Z183)</f>
        <v>41.239999999999995</v>
      </c>
      <c r="AB183" s="154"/>
      <c r="AC183" s="162"/>
      <c r="AD183" s="126">
        <f>AD181+AD80</f>
        <v>0.9950000000000001</v>
      </c>
      <c r="AE183" s="116">
        <f aca="true" t="shared" si="8" ref="AE183:AO183">AE181+AE80</f>
        <v>1.71</v>
      </c>
      <c r="AF183" s="116">
        <f t="shared" si="8"/>
        <v>0.8999999999999999</v>
      </c>
      <c r="AG183" s="116">
        <f t="shared" si="8"/>
        <v>0.3</v>
      </c>
      <c r="AH183" s="116">
        <f t="shared" si="8"/>
        <v>2.5</v>
      </c>
      <c r="AI183" s="116">
        <f t="shared" si="8"/>
        <v>1.05</v>
      </c>
      <c r="AJ183" s="116">
        <f t="shared" si="8"/>
        <v>2.25</v>
      </c>
      <c r="AK183" s="116">
        <f t="shared" si="8"/>
        <v>2.3499999999999996</v>
      </c>
      <c r="AL183" s="116">
        <f t="shared" si="8"/>
        <v>2</v>
      </c>
      <c r="AM183" s="116">
        <f t="shared" si="8"/>
        <v>0.55</v>
      </c>
      <c r="AN183" s="116">
        <f t="shared" si="8"/>
        <v>0.25</v>
      </c>
      <c r="AO183" s="180">
        <f t="shared" si="8"/>
        <v>14.855</v>
      </c>
      <c r="AP183" s="163"/>
    </row>
    <row r="184" spans="2:42" ht="17.25" thickBot="1" thickTop="1">
      <c r="B184" s="134"/>
      <c r="C184" s="135"/>
      <c r="D184" s="135"/>
      <c r="E184" s="136"/>
      <c r="F184" s="146"/>
      <c r="G184" s="103"/>
      <c r="H184" s="103"/>
      <c r="I184" s="103"/>
      <c r="J184" s="103"/>
      <c r="K184" s="103"/>
      <c r="L184" s="103"/>
      <c r="M184" s="104"/>
      <c r="N184" s="78"/>
      <c r="O184" s="79"/>
      <c r="P184" s="79"/>
      <c r="Q184" s="79"/>
      <c r="R184" s="79"/>
      <c r="S184" s="79"/>
      <c r="T184" s="79"/>
      <c r="U184" s="80"/>
      <c r="V184" s="150"/>
      <c r="W184" s="156"/>
      <c r="X184" s="156"/>
      <c r="Y184" s="156"/>
      <c r="Z184" s="156"/>
      <c r="AA184" s="156"/>
      <c r="AB184" s="155"/>
      <c r="AC184" s="164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6"/>
      <c r="AP184" s="167"/>
    </row>
  </sheetData>
  <mergeCells count="314">
    <mergeCell ref="W179:Z179"/>
    <mergeCell ref="W117:Z119"/>
    <mergeCell ref="G172:K172"/>
    <mergeCell ref="G175:K175"/>
    <mergeCell ref="G176:K176"/>
    <mergeCell ref="G161:K161"/>
    <mergeCell ref="G162:K162"/>
    <mergeCell ref="G151:K151"/>
    <mergeCell ref="G157:K157"/>
    <mergeCell ref="G158:K158"/>
    <mergeCell ref="G179:K179"/>
    <mergeCell ref="G180:K180"/>
    <mergeCell ref="G171:K171"/>
    <mergeCell ref="G165:K165"/>
    <mergeCell ref="G166:K166"/>
    <mergeCell ref="G167:K167"/>
    <mergeCell ref="G168:K168"/>
    <mergeCell ref="G152:K152"/>
    <mergeCell ref="G155:K155"/>
    <mergeCell ref="G156:K156"/>
    <mergeCell ref="G143:K143"/>
    <mergeCell ref="G144:K144"/>
    <mergeCell ref="G147:K147"/>
    <mergeCell ref="G148:K148"/>
    <mergeCell ref="G137:K137"/>
    <mergeCell ref="G138:K138"/>
    <mergeCell ref="G139:K139"/>
    <mergeCell ref="G140:K140"/>
    <mergeCell ref="G131:K131"/>
    <mergeCell ref="G132:K132"/>
    <mergeCell ref="G133:K133"/>
    <mergeCell ref="G134:K134"/>
    <mergeCell ref="G125:K125"/>
    <mergeCell ref="G126:K126"/>
    <mergeCell ref="G127:K127"/>
    <mergeCell ref="G128:K128"/>
    <mergeCell ref="G119:K119"/>
    <mergeCell ref="G120:K120"/>
    <mergeCell ref="G121:K121"/>
    <mergeCell ref="G124:K124"/>
    <mergeCell ref="G113:K113"/>
    <mergeCell ref="G114:K114"/>
    <mergeCell ref="G117:K117"/>
    <mergeCell ref="G118:K118"/>
    <mergeCell ref="G107:K107"/>
    <mergeCell ref="G108:K108"/>
    <mergeCell ref="G111:K111"/>
    <mergeCell ref="G112:K112"/>
    <mergeCell ref="G101:K101"/>
    <mergeCell ref="G102:K102"/>
    <mergeCell ref="G103:K103"/>
    <mergeCell ref="G106:K106"/>
    <mergeCell ref="G95:K95"/>
    <mergeCell ref="G98:K98"/>
    <mergeCell ref="G99:K99"/>
    <mergeCell ref="G100:K100"/>
    <mergeCell ref="G91:K91"/>
    <mergeCell ref="G92:K92"/>
    <mergeCell ref="G93:K93"/>
    <mergeCell ref="G94:K94"/>
    <mergeCell ref="G85:K85"/>
    <mergeCell ref="G86:K86"/>
    <mergeCell ref="G87:K87"/>
    <mergeCell ref="G88:K88"/>
    <mergeCell ref="G77:K77"/>
    <mergeCell ref="G78:K78"/>
    <mergeCell ref="G79:K79"/>
    <mergeCell ref="G84:K84"/>
    <mergeCell ref="G71:K71"/>
    <mergeCell ref="G74:K74"/>
    <mergeCell ref="G75:K75"/>
    <mergeCell ref="G76:K76"/>
    <mergeCell ref="G65:K65"/>
    <mergeCell ref="G66:K66"/>
    <mergeCell ref="G67:K67"/>
    <mergeCell ref="G68:K68"/>
    <mergeCell ref="G57:K57"/>
    <mergeCell ref="G60:K60"/>
    <mergeCell ref="G63:K63"/>
    <mergeCell ref="G64:K64"/>
    <mergeCell ref="G53:K53"/>
    <mergeCell ref="G54:K54"/>
    <mergeCell ref="G55:K55"/>
    <mergeCell ref="G56:K56"/>
    <mergeCell ref="G45:K45"/>
    <mergeCell ref="G46:K46"/>
    <mergeCell ref="G49:K49"/>
    <mergeCell ref="G52:K52"/>
    <mergeCell ref="G39:K39"/>
    <mergeCell ref="G40:K40"/>
    <mergeCell ref="G43:K43"/>
    <mergeCell ref="G44:K44"/>
    <mergeCell ref="G33:K33"/>
    <mergeCell ref="G34:K34"/>
    <mergeCell ref="G35:K35"/>
    <mergeCell ref="G38:K38"/>
    <mergeCell ref="G27:K27"/>
    <mergeCell ref="G30:K30"/>
    <mergeCell ref="G31:K31"/>
    <mergeCell ref="G32:K32"/>
    <mergeCell ref="G21:K21"/>
    <mergeCell ref="G22:K22"/>
    <mergeCell ref="G25:K25"/>
    <mergeCell ref="G26:K26"/>
    <mergeCell ref="G15:K15"/>
    <mergeCell ref="G18:K18"/>
    <mergeCell ref="G19:K19"/>
    <mergeCell ref="G20:K20"/>
    <mergeCell ref="O12:S12"/>
    <mergeCell ref="G1:L1"/>
    <mergeCell ref="G5:K5"/>
    <mergeCell ref="G6:K6"/>
    <mergeCell ref="G9:K9"/>
    <mergeCell ref="G12:K12"/>
    <mergeCell ref="O15:S15"/>
    <mergeCell ref="O18:S18"/>
    <mergeCell ref="O19:S19"/>
    <mergeCell ref="O20:S20"/>
    <mergeCell ref="O21:S21"/>
    <mergeCell ref="O22:S22"/>
    <mergeCell ref="O25:S25"/>
    <mergeCell ref="O26:S26"/>
    <mergeCell ref="O27:S27"/>
    <mergeCell ref="O30:S30"/>
    <mergeCell ref="O31:S31"/>
    <mergeCell ref="O32:S32"/>
    <mergeCell ref="O33:S33"/>
    <mergeCell ref="O34:S34"/>
    <mergeCell ref="O35:S35"/>
    <mergeCell ref="O38:S38"/>
    <mergeCell ref="O39:S39"/>
    <mergeCell ref="O40:S40"/>
    <mergeCell ref="O43:S43"/>
    <mergeCell ref="O44:S44"/>
    <mergeCell ref="O45:S45"/>
    <mergeCell ref="O46:S46"/>
    <mergeCell ref="O49:S49"/>
    <mergeCell ref="O52:S52"/>
    <mergeCell ref="O53:S53"/>
    <mergeCell ref="O54:S54"/>
    <mergeCell ref="O55:S55"/>
    <mergeCell ref="O56:S56"/>
    <mergeCell ref="O57:S57"/>
    <mergeCell ref="O60:S60"/>
    <mergeCell ref="O63:S63"/>
    <mergeCell ref="O64:S64"/>
    <mergeCell ref="O65:S65"/>
    <mergeCell ref="O66:S66"/>
    <mergeCell ref="O67:S67"/>
    <mergeCell ref="O68:S68"/>
    <mergeCell ref="O71:S71"/>
    <mergeCell ref="O74:S74"/>
    <mergeCell ref="O75:S75"/>
    <mergeCell ref="O76:S76"/>
    <mergeCell ref="O77:S77"/>
    <mergeCell ref="O78:S78"/>
    <mergeCell ref="O79:S79"/>
    <mergeCell ref="O84:S84"/>
    <mergeCell ref="O85:S85"/>
    <mergeCell ref="O86:S86"/>
    <mergeCell ref="O87:S87"/>
    <mergeCell ref="O88:S88"/>
    <mergeCell ref="O91:S91"/>
    <mergeCell ref="O92:S92"/>
    <mergeCell ref="O93:S93"/>
    <mergeCell ref="O94:S94"/>
    <mergeCell ref="O95:S95"/>
    <mergeCell ref="O98:S98"/>
    <mergeCell ref="O99:S99"/>
    <mergeCell ref="O100:S100"/>
    <mergeCell ref="O101:S101"/>
    <mergeCell ref="O102:S102"/>
    <mergeCell ref="O103:S103"/>
    <mergeCell ref="O106:S106"/>
    <mergeCell ref="O107:S107"/>
    <mergeCell ref="O108:S108"/>
    <mergeCell ref="O111:S111"/>
    <mergeCell ref="O112:S112"/>
    <mergeCell ref="O113:S113"/>
    <mergeCell ref="O114:S114"/>
    <mergeCell ref="O117:S117"/>
    <mergeCell ref="O118:S118"/>
    <mergeCell ref="O119:S119"/>
    <mergeCell ref="O120:S120"/>
    <mergeCell ref="O121:S121"/>
    <mergeCell ref="O124:S124"/>
    <mergeCell ref="O125:S125"/>
    <mergeCell ref="O126:S126"/>
    <mergeCell ref="O127:S127"/>
    <mergeCell ref="O128:S128"/>
    <mergeCell ref="O131:S131"/>
    <mergeCell ref="O132:S132"/>
    <mergeCell ref="O133:S133"/>
    <mergeCell ref="O134:S134"/>
    <mergeCell ref="O137:S137"/>
    <mergeCell ref="O138:S138"/>
    <mergeCell ref="O139:S139"/>
    <mergeCell ref="O140:S140"/>
    <mergeCell ref="O143:S143"/>
    <mergeCell ref="O144:S144"/>
    <mergeCell ref="O147:S147"/>
    <mergeCell ref="O148:S148"/>
    <mergeCell ref="O151:S151"/>
    <mergeCell ref="O152:S152"/>
    <mergeCell ref="O155:S155"/>
    <mergeCell ref="O156:S156"/>
    <mergeCell ref="O157:S157"/>
    <mergeCell ref="O158:S158"/>
    <mergeCell ref="O161:S161"/>
    <mergeCell ref="O162:S162"/>
    <mergeCell ref="O165:S165"/>
    <mergeCell ref="O166:S166"/>
    <mergeCell ref="O167:S167"/>
    <mergeCell ref="O168:S168"/>
    <mergeCell ref="O179:S179"/>
    <mergeCell ref="O180:S180"/>
    <mergeCell ref="O171:S171"/>
    <mergeCell ref="O172:S172"/>
    <mergeCell ref="O175:S175"/>
    <mergeCell ref="O176:S176"/>
    <mergeCell ref="B1:E1"/>
    <mergeCell ref="W5:Z5"/>
    <mergeCell ref="W6:Z6"/>
    <mergeCell ref="W9:Z9"/>
    <mergeCell ref="O1:S1"/>
    <mergeCell ref="O5:S5"/>
    <mergeCell ref="O6:S6"/>
    <mergeCell ref="O9:S9"/>
    <mergeCell ref="W12:Z12"/>
    <mergeCell ref="W15:Z15"/>
    <mergeCell ref="W18:Z18"/>
    <mergeCell ref="W19:Z19"/>
    <mergeCell ref="W53:Z53"/>
    <mergeCell ref="W54:Z54"/>
    <mergeCell ref="W55:Z55"/>
    <mergeCell ref="W20:Z20"/>
    <mergeCell ref="W21:Z21"/>
    <mergeCell ref="W22:Z22"/>
    <mergeCell ref="W25:Z25"/>
    <mergeCell ref="W52:Z52"/>
    <mergeCell ref="W26:Z26"/>
    <mergeCell ref="W27:Z27"/>
    <mergeCell ref="W30:Z32"/>
    <mergeCell ref="W33:Z33"/>
    <mergeCell ref="W34:Z34"/>
    <mergeCell ref="W35:Z35"/>
    <mergeCell ref="W44:Z44"/>
    <mergeCell ref="W45:Z45"/>
    <mergeCell ref="W46:Z46"/>
    <mergeCell ref="W49:Z49"/>
    <mergeCell ref="W38:Z38"/>
    <mergeCell ref="W39:Z39"/>
    <mergeCell ref="W40:Z40"/>
    <mergeCell ref="W43:Z43"/>
    <mergeCell ref="W56:Z56"/>
    <mergeCell ref="W57:Z57"/>
    <mergeCell ref="W60:Z60"/>
    <mergeCell ref="W63:Z66"/>
    <mergeCell ref="W74:Z76"/>
    <mergeCell ref="W67:Z67"/>
    <mergeCell ref="W77:Z77"/>
    <mergeCell ref="W68:Z68"/>
    <mergeCell ref="W71:Z71"/>
    <mergeCell ref="W78:Z78"/>
    <mergeCell ref="W87:Z87"/>
    <mergeCell ref="W88:Z88"/>
    <mergeCell ref="W94:Z94"/>
    <mergeCell ref="W84:Z86"/>
    <mergeCell ref="W91:Z93"/>
    <mergeCell ref="W95:Z95"/>
    <mergeCell ref="W98:Z98"/>
    <mergeCell ref="W99:Z99"/>
    <mergeCell ref="W100:Z100"/>
    <mergeCell ref="W101:Z101"/>
    <mergeCell ref="W102:Z102"/>
    <mergeCell ref="W103:Z103"/>
    <mergeCell ref="W106:Z106"/>
    <mergeCell ref="W107:Z107"/>
    <mergeCell ref="W108:Z108"/>
    <mergeCell ref="W114:Z114"/>
    <mergeCell ref="W120:Z120"/>
    <mergeCell ref="W111:Z113"/>
    <mergeCell ref="W121:Z121"/>
    <mergeCell ref="W124:Z124"/>
    <mergeCell ref="W125:Z125"/>
    <mergeCell ref="W126:Z126"/>
    <mergeCell ref="W127:Z127"/>
    <mergeCell ref="W128:Z128"/>
    <mergeCell ref="W133:Z133"/>
    <mergeCell ref="W134:Z134"/>
    <mergeCell ref="W131:Z132"/>
    <mergeCell ref="W137:Z137"/>
    <mergeCell ref="W138:Z138"/>
    <mergeCell ref="W139:Z139"/>
    <mergeCell ref="W140:Z140"/>
    <mergeCell ref="W143:Z143"/>
    <mergeCell ref="W144:Z144"/>
    <mergeCell ref="W147:Z147"/>
    <mergeCell ref="W148:Z148"/>
    <mergeCell ref="W151:Z151"/>
    <mergeCell ref="W152:Z152"/>
    <mergeCell ref="W157:Z157"/>
    <mergeCell ref="W158:Z158"/>
    <mergeCell ref="W155:Z156"/>
    <mergeCell ref="W161:Z161"/>
    <mergeCell ref="W162:Z162"/>
    <mergeCell ref="W165:Z165"/>
    <mergeCell ref="W172:Z172"/>
    <mergeCell ref="W175:Z175"/>
    <mergeCell ref="W176:Z176"/>
    <mergeCell ref="W166:Z166"/>
    <mergeCell ref="W167:Z167"/>
    <mergeCell ref="W168:Z168"/>
    <mergeCell ref="W171:Z171"/>
  </mergeCells>
  <printOptions horizontalCentered="1"/>
  <pageMargins left="0.26" right="0.12" top="0.64" bottom="0.37" header="0.24" footer="0.18"/>
  <pageSetup fitToWidth="3" horizontalDpi="600" verticalDpi="600" orientation="portrait" scale="58" r:id="rId1"/>
  <headerFooter alignWithMargins="0">
    <oddHeader>&amp;C&amp;"Arial,Bold"&amp;18&amp;F
 &amp;A</oddHeader>
    <oddFooter>&amp;CPage &amp;P of &amp;N</oddFooter>
  </headerFooter>
  <colBreaks count="2" manualBreakCount="2">
    <brk id="13" max="183" man="1"/>
    <brk id="28" max="1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25" zoomScaleNormal="125" workbookViewId="0" topLeftCell="A1">
      <selection activeCell="O10" sqref="O10"/>
    </sheetView>
  </sheetViews>
  <sheetFormatPr defaultColWidth="9.140625" defaultRowHeight="12.75"/>
  <cols>
    <col min="1" max="1" width="22.8515625" style="0" customWidth="1"/>
    <col min="4" max="4" width="10.8515625" style="0" customWidth="1"/>
    <col min="7" max="7" width="22.8515625" style="0" customWidth="1"/>
    <col min="10" max="10" width="0" style="0" hidden="1" customWidth="1"/>
    <col min="11" max="11" width="10.421875" style="0" customWidth="1"/>
  </cols>
  <sheetData>
    <row r="1" spans="1:12" ht="27" customHeight="1" thickBot="1">
      <c r="A1" s="229" t="s">
        <v>141</v>
      </c>
      <c r="B1" s="231" t="s">
        <v>120</v>
      </c>
      <c r="C1" s="232"/>
      <c r="D1" s="69" t="s">
        <v>121</v>
      </c>
      <c r="E1" s="71"/>
      <c r="G1" s="233" t="s">
        <v>142</v>
      </c>
      <c r="H1" s="231" t="s">
        <v>120</v>
      </c>
      <c r="I1" s="232"/>
      <c r="J1" s="50"/>
      <c r="K1" s="69" t="s">
        <v>121</v>
      </c>
      <c r="L1" s="71"/>
    </row>
    <row r="2" spans="1:12" ht="24.75" thickBot="1">
      <c r="A2" s="230"/>
      <c r="B2" s="67" t="s">
        <v>124</v>
      </c>
      <c r="C2" s="68" t="s">
        <v>125</v>
      </c>
      <c r="D2" s="70" t="s">
        <v>122</v>
      </c>
      <c r="E2" s="72" t="s">
        <v>123</v>
      </c>
      <c r="G2" s="234"/>
      <c r="H2" s="67" t="s">
        <v>124</v>
      </c>
      <c r="I2" s="68" t="s">
        <v>125</v>
      </c>
      <c r="J2" s="51"/>
      <c r="K2" s="70" t="s">
        <v>122</v>
      </c>
      <c r="L2" s="72" t="s">
        <v>123</v>
      </c>
    </row>
    <row r="3" spans="1:12" ht="27.75" customHeight="1" thickBot="1">
      <c r="A3" s="52" t="s">
        <v>126</v>
      </c>
      <c r="B3" s="53">
        <v>7.92</v>
      </c>
      <c r="C3" s="53">
        <v>2.75</v>
      </c>
      <c r="D3" s="53">
        <v>2.25</v>
      </c>
      <c r="E3" s="53">
        <v>5</v>
      </c>
      <c r="G3" s="52" t="s">
        <v>126</v>
      </c>
      <c r="H3" s="56">
        <v>7.92</v>
      </c>
      <c r="I3" s="56">
        <v>3.38</v>
      </c>
      <c r="J3" s="56">
        <f>H3+I3</f>
        <v>11.3</v>
      </c>
      <c r="K3" s="56">
        <v>3</v>
      </c>
      <c r="L3" s="56">
        <f>I3+K3</f>
        <v>6.38</v>
      </c>
    </row>
    <row r="4" spans="1:12" ht="27.75" customHeight="1" thickBot="1">
      <c r="A4" s="52" t="s">
        <v>127</v>
      </c>
      <c r="B4" s="53">
        <v>12.6</v>
      </c>
      <c r="C4" s="53">
        <v>3.04</v>
      </c>
      <c r="D4" s="53">
        <v>2.11</v>
      </c>
      <c r="E4" s="53">
        <v>5.15</v>
      </c>
      <c r="G4" s="52" t="s">
        <v>127</v>
      </c>
      <c r="H4" s="56">
        <v>12.6</v>
      </c>
      <c r="I4" s="56">
        <v>4.2</v>
      </c>
      <c r="J4" s="56">
        <f>H4+I4</f>
        <v>16.8</v>
      </c>
      <c r="K4" s="56">
        <v>2.41</v>
      </c>
      <c r="L4" s="56">
        <f aca="true" t="shared" si="0" ref="L4:L9">I4+K4</f>
        <v>6.61</v>
      </c>
    </row>
    <row r="5" spans="1:12" ht="27.75" customHeight="1" thickBot="1">
      <c r="A5" s="52" t="s">
        <v>2</v>
      </c>
      <c r="B5" s="53">
        <v>15.3</v>
      </c>
      <c r="C5" s="53">
        <v>1.4</v>
      </c>
      <c r="D5" s="53">
        <v>6.65</v>
      </c>
      <c r="E5" s="53">
        <v>8.05</v>
      </c>
      <c r="G5" s="52" t="s">
        <v>2</v>
      </c>
      <c r="H5" s="56">
        <v>15.3</v>
      </c>
      <c r="I5" s="56">
        <v>1.95</v>
      </c>
      <c r="J5" s="56">
        <f>H5+I5</f>
        <v>17.25</v>
      </c>
      <c r="K5" s="56">
        <v>6.05</v>
      </c>
      <c r="L5" s="56">
        <f t="shared" si="0"/>
        <v>8</v>
      </c>
    </row>
    <row r="6" spans="1:12" ht="27.75" customHeight="1" thickBot="1">
      <c r="A6" s="52" t="s">
        <v>3</v>
      </c>
      <c r="B6" s="53">
        <v>0.3</v>
      </c>
      <c r="C6" s="53">
        <v>4.4</v>
      </c>
      <c r="D6" s="53">
        <v>2.3</v>
      </c>
      <c r="E6" s="53">
        <v>6.7</v>
      </c>
      <c r="G6" s="52" t="s">
        <v>3</v>
      </c>
      <c r="H6" s="56">
        <v>0.3</v>
      </c>
      <c r="I6" s="56">
        <v>3.9</v>
      </c>
      <c r="J6" s="56">
        <f>H6+I6</f>
        <v>4.2</v>
      </c>
      <c r="K6" s="56">
        <v>2.75</v>
      </c>
      <c r="L6" s="56">
        <f t="shared" si="0"/>
        <v>6.65</v>
      </c>
    </row>
    <row r="7" spans="1:12" ht="27.75" customHeight="1" thickBot="1">
      <c r="A7" s="52" t="s">
        <v>128</v>
      </c>
      <c r="B7" s="53">
        <v>1.9</v>
      </c>
      <c r="C7" s="53">
        <v>4.75</v>
      </c>
      <c r="D7" s="53">
        <v>4.8</v>
      </c>
      <c r="E7" s="53">
        <v>9.55</v>
      </c>
      <c r="G7" s="52" t="s">
        <v>128</v>
      </c>
      <c r="H7" s="56">
        <v>1.9</v>
      </c>
      <c r="I7" s="56">
        <v>6.05</v>
      </c>
      <c r="J7" s="56">
        <f>H7+I7</f>
        <v>7.949999999999999</v>
      </c>
      <c r="K7" s="56">
        <v>5.25</v>
      </c>
      <c r="L7" s="56">
        <f t="shared" si="0"/>
        <v>11.3</v>
      </c>
    </row>
    <row r="8" spans="1:12" ht="27.75" customHeight="1" thickBot="1">
      <c r="A8" s="52" t="s">
        <v>129</v>
      </c>
      <c r="B8" s="53"/>
      <c r="C8" s="53">
        <v>3</v>
      </c>
      <c r="D8" s="53">
        <v>2.5</v>
      </c>
      <c r="E8" s="53">
        <v>5.5</v>
      </c>
      <c r="G8" s="52" t="s">
        <v>129</v>
      </c>
      <c r="H8" s="56"/>
      <c r="I8" s="56">
        <v>0.47</v>
      </c>
      <c r="J8" s="56"/>
      <c r="K8" s="56">
        <v>0.54</v>
      </c>
      <c r="L8" s="56">
        <f t="shared" si="0"/>
        <v>1.01</v>
      </c>
    </row>
    <row r="9" spans="1:12" ht="13.5" thickBot="1">
      <c r="A9" s="54" t="s">
        <v>130</v>
      </c>
      <c r="B9" s="55">
        <v>38.02</v>
      </c>
      <c r="C9" s="55">
        <v>19.34</v>
      </c>
      <c r="D9" s="55">
        <v>20.61</v>
      </c>
      <c r="E9" s="55">
        <v>39.95</v>
      </c>
      <c r="G9" s="54" t="s">
        <v>130</v>
      </c>
      <c r="H9" s="57">
        <f>SUM(H3:H8)</f>
        <v>38.019999999999996</v>
      </c>
      <c r="I9" s="57">
        <f>SUM(I3:I8)</f>
        <v>19.95</v>
      </c>
      <c r="J9" s="56">
        <f>H9+I9</f>
        <v>57.97</v>
      </c>
      <c r="K9" s="57">
        <f>SUM(K3:K8)</f>
        <v>20</v>
      </c>
      <c r="L9" s="57">
        <f t="shared" si="0"/>
        <v>39.95</v>
      </c>
    </row>
    <row r="10" spans="8:9" ht="12.75">
      <c r="H10" s="58"/>
      <c r="I10" s="59"/>
    </row>
  </sheetData>
  <mergeCells count="4">
    <mergeCell ref="A1:A2"/>
    <mergeCell ref="B1:C1"/>
    <mergeCell ref="G1:G2"/>
    <mergeCell ref="H1:I1"/>
  </mergeCells>
  <printOptions/>
  <pageMargins left="0.75" right="0.75" top="1" bottom="1" header="0.5" footer="0.5"/>
  <pageSetup fitToHeight="1" fitToWidth="1" horizontalDpi="1200" verticalDpi="1200" orientation="landscape" scale="94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2009-05-18T04:20:31Z</cp:lastPrinted>
  <dcterms:created xsi:type="dcterms:W3CDTF">2009-04-02T03:14:25Z</dcterms:created>
  <dcterms:modified xsi:type="dcterms:W3CDTF">2009-05-18T04:21:02Z</dcterms:modified>
  <cp:category/>
  <cp:version/>
  <cp:contentType/>
  <cp:contentStatus/>
</cp:coreProperties>
</file>